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Documents\ADU\Artigos\Andamento\"/>
    </mc:Choice>
  </mc:AlternateContent>
  <xr:revisionPtr revIDLastSave="0" documentId="13_ncr:1_{CF6D6A72-93BF-4F16-9B77-71F16EB3AE4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Plan1" sheetId="1" r:id="rId1"/>
    <sheet name="Plan2" sheetId="2" r:id="rId2"/>
    <sheet name="Plan3-Routledg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1" l="1"/>
  <c r="N100" i="1"/>
  <c r="L69" i="1"/>
  <c r="L68" i="1"/>
  <c r="T102" i="1"/>
  <c r="S102" i="1"/>
  <c r="R102" i="1"/>
  <c r="Q102" i="1"/>
  <c r="O67" i="1" l="1"/>
  <c r="M67" i="1"/>
  <c r="N67" i="1"/>
  <c r="L67" i="1"/>
  <c r="O81" i="1" l="1"/>
  <c r="N81" i="1" l="1"/>
  <c r="AF123" i="1"/>
  <c r="O87" i="1" l="1"/>
  <c r="N73" i="1"/>
  <c r="M77" i="1"/>
  <c r="T16" i="1"/>
  <c r="S16" i="1"/>
  <c r="R16" i="1"/>
  <c r="F46" i="2"/>
  <c r="F47" i="2"/>
  <c r="M71" i="1"/>
  <c r="Y43" i="1" l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AA9" i="1" l="1"/>
  <c r="AI65" i="1"/>
  <c r="Y9" i="1"/>
  <c r="AA8" i="1"/>
  <c r="Y8" i="1"/>
  <c r="AA7" i="1"/>
  <c r="AA6" i="1"/>
  <c r="Y6" i="1"/>
  <c r="Y7" i="1"/>
  <c r="Z9" i="1"/>
  <c r="X9" i="1"/>
  <c r="Z8" i="1"/>
  <c r="X8" i="1"/>
  <c r="X7" i="1" l="1"/>
  <c r="Z7" i="1"/>
  <c r="Z6" i="1"/>
  <c r="X6" i="1"/>
  <c r="W9" i="1"/>
  <c r="W8" i="1"/>
  <c r="V8" i="1"/>
  <c r="V9" i="1"/>
  <c r="W7" i="1"/>
  <c r="V7" i="1"/>
  <c r="W6" i="1"/>
  <c r="V6" i="1"/>
  <c r="AU32" i="1" l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33" i="1"/>
  <c r="AB67" i="1" l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A67" i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Z67" i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Y67" i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AN33" i="1" l="1"/>
  <c r="AP33" i="1" s="1"/>
  <c r="AP32" i="1" s="1"/>
  <c r="AN56" i="1"/>
  <c r="AT56" i="1" s="1"/>
  <c r="AN55" i="1"/>
  <c r="AP55" i="1" s="1"/>
  <c r="AN54" i="1"/>
  <c r="AN53" i="1"/>
  <c r="AN52" i="1"/>
  <c r="AN51" i="1"/>
  <c r="AT51" i="1" s="1"/>
  <c r="AN50" i="1"/>
  <c r="AT50" i="1" s="1"/>
  <c r="AN49" i="1"/>
  <c r="AP49" i="1" s="1"/>
  <c r="AN48" i="1"/>
  <c r="AN47" i="1"/>
  <c r="AN46" i="1"/>
  <c r="AR46" i="1" s="1"/>
  <c r="AN45" i="1"/>
  <c r="AT45" i="1" s="1"/>
  <c r="AN44" i="1"/>
  <c r="AT44" i="1" s="1"/>
  <c r="AN43" i="1"/>
  <c r="AP43" i="1" s="1"/>
  <c r="AN42" i="1"/>
  <c r="AN41" i="1"/>
  <c r="AN40" i="1"/>
  <c r="AT40" i="1" s="1"/>
  <c r="AN39" i="1"/>
  <c r="AR39" i="1" s="1"/>
  <c r="AN38" i="1"/>
  <c r="AT38" i="1" s="1"/>
  <c r="AN37" i="1"/>
  <c r="AP37" i="1" s="1"/>
  <c r="AN36" i="1"/>
  <c r="AN35" i="1"/>
  <c r="AN34" i="1"/>
  <c r="AT34" i="1" s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T17" i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S17" i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R17" i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AP34" i="1" l="1"/>
  <c r="AQ34" i="1" s="1"/>
  <c r="E34" i="1" s="1"/>
  <c r="R34" i="1" s="1"/>
  <c r="AP31" i="1"/>
  <c r="AP46" i="1"/>
  <c r="AR45" i="1"/>
  <c r="AS46" i="1" s="1"/>
  <c r="F46" i="1" s="1"/>
  <c r="AR33" i="1"/>
  <c r="AR32" i="1" s="1"/>
  <c r="AP45" i="1"/>
  <c r="AT39" i="1"/>
  <c r="AU40" i="1" s="1"/>
  <c r="G40" i="1" s="1"/>
  <c r="AO44" i="1"/>
  <c r="AO56" i="1"/>
  <c r="AO45" i="1"/>
  <c r="AO37" i="1"/>
  <c r="AO49" i="1"/>
  <c r="AP38" i="1"/>
  <c r="AQ38" i="1" s="1"/>
  <c r="E38" i="1" s="1"/>
  <c r="AP50" i="1"/>
  <c r="AQ50" i="1" s="1"/>
  <c r="E50" i="1" s="1"/>
  <c r="AR51" i="1"/>
  <c r="AO40" i="1"/>
  <c r="AO46" i="1"/>
  <c r="AO52" i="1"/>
  <c r="AO38" i="1"/>
  <c r="AO50" i="1"/>
  <c r="AP39" i="1"/>
  <c r="AP51" i="1"/>
  <c r="AR34" i="1"/>
  <c r="AS34" i="1" s="1"/>
  <c r="F34" i="1" s="1"/>
  <c r="S34" i="1" s="1"/>
  <c r="AR52" i="1"/>
  <c r="AT46" i="1"/>
  <c r="AU46" i="1" s="1"/>
  <c r="G46" i="1" s="1"/>
  <c r="AO35" i="1"/>
  <c r="AO41" i="1"/>
  <c r="AO47" i="1"/>
  <c r="AO53" i="1"/>
  <c r="AO39" i="1"/>
  <c r="AO51" i="1"/>
  <c r="AP40" i="1"/>
  <c r="AP52" i="1"/>
  <c r="AO34" i="1"/>
  <c r="AT33" i="1"/>
  <c r="AO36" i="1"/>
  <c r="AO42" i="1"/>
  <c r="AO48" i="1"/>
  <c r="AO54" i="1"/>
  <c r="AO43" i="1"/>
  <c r="AO55" i="1"/>
  <c r="AP44" i="1"/>
  <c r="AQ44" i="1" s="1"/>
  <c r="E44" i="1" s="1"/>
  <c r="AP56" i="1"/>
  <c r="AQ56" i="1" s="1"/>
  <c r="E56" i="1" s="1"/>
  <c r="AR40" i="1"/>
  <c r="AS40" i="1" s="1"/>
  <c r="F40" i="1" s="1"/>
  <c r="AT52" i="1"/>
  <c r="AU52" i="1" s="1"/>
  <c r="G52" i="1" s="1"/>
  <c r="AU45" i="1"/>
  <c r="G45" i="1" s="1"/>
  <c r="AU51" i="1"/>
  <c r="G51" i="1" s="1"/>
  <c r="AR35" i="1"/>
  <c r="AR47" i="1"/>
  <c r="AS47" i="1" s="1"/>
  <c r="F47" i="1" s="1"/>
  <c r="AT35" i="1"/>
  <c r="AU35" i="1" s="1"/>
  <c r="G35" i="1" s="1"/>
  <c r="AT41" i="1"/>
  <c r="AU41" i="1" s="1"/>
  <c r="G41" i="1" s="1"/>
  <c r="AT47" i="1"/>
  <c r="AT53" i="1"/>
  <c r="AP35" i="1"/>
  <c r="AP41" i="1"/>
  <c r="AP47" i="1"/>
  <c r="AP53" i="1"/>
  <c r="AR36" i="1"/>
  <c r="AR42" i="1"/>
  <c r="AR48" i="1"/>
  <c r="AR54" i="1"/>
  <c r="AT36" i="1"/>
  <c r="AU36" i="1" s="1"/>
  <c r="G36" i="1" s="1"/>
  <c r="AT42" i="1"/>
  <c r="AU42" i="1" s="1"/>
  <c r="G42" i="1" s="1"/>
  <c r="AT48" i="1"/>
  <c r="AU48" i="1" s="1"/>
  <c r="G48" i="1" s="1"/>
  <c r="AT54" i="1"/>
  <c r="AU54" i="1" s="1"/>
  <c r="G54" i="1" s="1"/>
  <c r="AR41" i="1"/>
  <c r="AR53" i="1"/>
  <c r="AP36" i="1"/>
  <c r="AQ37" i="1" s="1"/>
  <c r="E37" i="1" s="1"/>
  <c r="AP42" i="1"/>
  <c r="AP48" i="1"/>
  <c r="AP54" i="1"/>
  <c r="AR37" i="1"/>
  <c r="AR43" i="1"/>
  <c r="AR49" i="1"/>
  <c r="AR55" i="1"/>
  <c r="AT37" i="1"/>
  <c r="AT43" i="1"/>
  <c r="AT49" i="1"/>
  <c r="AU50" i="1" s="1"/>
  <c r="G50" i="1" s="1"/>
  <c r="AT55" i="1"/>
  <c r="AR38" i="1"/>
  <c r="AS39" i="1" s="1"/>
  <c r="F39" i="1" s="1"/>
  <c r="AR44" i="1"/>
  <c r="AR50" i="1"/>
  <c r="AR56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N34" i="1"/>
  <c r="Q16" i="1" l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AQ35" i="1"/>
  <c r="E35" i="1" s="1"/>
  <c r="R35" i="1" s="1"/>
  <c r="AQ47" i="1"/>
  <c r="E47" i="1" s="1"/>
  <c r="AR31" i="1"/>
  <c r="AU39" i="1"/>
  <c r="G39" i="1" s="1"/>
  <c r="AQ46" i="1"/>
  <c r="E46" i="1" s="1"/>
  <c r="AU34" i="1"/>
  <c r="G34" i="1" s="1"/>
  <c r="T34" i="1" s="1"/>
  <c r="T35" i="1" s="1"/>
  <c r="T36" i="1" s="1"/>
  <c r="AT32" i="1"/>
  <c r="AP30" i="1"/>
  <c r="AS44" i="1"/>
  <c r="F44" i="1" s="1"/>
  <c r="AU37" i="1"/>
  <c r="G37" i="1" s="1"/>
  <c r="AQ48" i="1"/>
  <c r="E48" i="1" s="1"/>
  <c r="AS53" i="1"/>
  <c r="F53" i="1" s="1"/>
  <c r="AS37" i="1"/>
  <c r="F37" i="1" s="1"/>
  <c r="AS41" i="1"/>
  <c r="F41" i="1" s="1"/>
  <c r="AS54" i="1"/>
  <c r="F54" i="1" s="1"/>
  <c r="AQ41" i="1"/>
  <c r="E41" i="1" s="1"/>
  <c r="AQ52" i="1"/>
  <c r="E52" i="1" s="1"/>
  <c r="AQ39" i="1"/>
  <c r="E39" i="1" s="1"/>
  <c r="AS52" i="1"/>
  <c r="F52" i="1" s="1"/>
  <c r="AQ45" i="1"/>
  <c r="E45" i="1" s="1"/>
  <c r="AU43" i="1"/>
  <c r="G43" i="1" s="1"/>
  <c r="AQ54" i="1"/>
  <c r="E54" i="1" s="1"/>
  <c r="AS35" i="1"/>
  <c r="F35" i="1" s="1"/>
  <c r="S35" i="1" s="1"/>
  <c r="AQ40" i="1"/>
  <c r="E40" i="1" s="1"/>
  <c r="AS51" i="1"/>
  <c r="F51" i="1" s="1"/>
  <c r="AU53" i="1"/>
  <c r="G53" i="1" s="1"/>
  <c r="AQ42" i="1"/>
  <c r="E42" i="1" s="1"/>
  <c r="AS36" i="1"/>
  <c r="F36" i="1" s="1"/>
  <c r="AU47" i="1"/>
  <c r="G47" i="1" s="1"/>
  <c r="AS49" i="1"/>
  <c r="F49" i="1" s="1"/>
  <c r="AQ36" i="1"/>
  <c r="E36" i="1" s="1"/>
  <c r="AQ53" i="1"/>
  <c r="E53" i="1" s="1"/>
  <c r="AS38" i="1"/>
  <c r="F38" i="1" s="1"/>
  <c r="AS42" i="1"/>
  <c r="F42" i="1" s="1"/>
  <c r="AS55" i="1"/>
  <c r="F55" i="1" s="1"/>
  <c r="AQ49" i="1"/>
  <c r="E49" i="1" s="1"/>
  <c r="AQ51" i="1"/>
  <c r="E51" i="1" s="1"/>
  <c r="AS45" i="1"/>
  <c r="F45" i="1" s="1"/>
  <c r="AS48" i="1"/>
  <c r="F48" i="1" s="1"/>
  <c r="AQ43" i="1"/>
  <c r="E43" i="1" s="1"/>
  <c r="AU38" i="1"/>
  <c r="G38" i="1" s="1"/>
  <c r="AS56" i="1"/>
  <c r="F56" i="1" s="1"/>
  <c r="AU55" i="1"/>
  <c r="G55" i="1" s="1"/>
  <c r="AS43" i="1"/>
  <c r="F43" i="1" s="1"/>
  <c r="AU56" i="1"/>
  <c r="G56" i="1" s="1"/>
  <c r="AS50" i="1"/>
  <c r="F50" i="1" s="1"/>
  <c r="AU49" i="1"/>
  <c r="G49" i="1" s="1"/>
  <c r="AQ55" i="1"/>
  <c r="E55" i="1" s="1"/>
  <c r="AU44" i="1"/>
  <c r="G44" i="1" s="1"/>
  <c r="N35" i="1"/>
  <c r="Q67" i="1" l="1"/>
  <c r="Q68" i="1" s="1"/>
  <c r="Q69" i="1" s="1"/>
  <c r="Q70" i="1" s="1"/>
  <c r="Q71" i="1" s="1"/>
  <c r="Q72" i="1" s="1"/>
  <c r="L66" i="1"/>
  <c r="Z43" i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AA43" i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B43" i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Q73" i="1"/>
  <c r="Q74" i="1" s="1"/>
  <c r="Q75" i="1" s="1"/>
  <c r="Q76" i="1" s="1"/>
  <c r="Q77" i="1" s="1"/>
  <c r="Q78" i="1" s="1"/>
  <c r="N72" i="1"/>
  <c r="R36" i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AT31" i="1"/>
  <c r="AN32" i="1"/>
  <c r="AR30" i="1"/>
  <c r="AP29" i="1"/>
  <c r="T37" i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S36" i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N36" i="1"/>
  <c r="Q79" i="1" l="1"/>
  <c r="Q80" i="1" s="1"/>
  <c r="Q81" i="1" s="1"/>
  <c r="Q82" i="1" s="1"/>
  <c r="Q83" i="1" s="1"/>
  <c r="Q84" i="1" s="1"/>
  <c r="Q85" i="1" s="1"/>
  <c r="Q86" i="1" s="1"/>
  <c r="Q87" i="1" s="1"/>
  <c r="Q88" i="1" s="1"/>
  <c r="M78" i="1"/>
  <c r="M70" i="1"/>
  <c r="T66" i="1"/>
  <c r="S66" i="1"/>
  <c r="R66" i="1"/>
  <c r="AF32" i="1"/>
  <c r="AG32" i="1"/>
  <c r="AH32" i="1"/>
  <c r="AR29" i="1"/>
  <c r="AT30" i="1"/>
  <c r="AN30" i="1" s="1"/>
  <c r="AF30" i="1" s="1"/>
  <c r="AN31" i="1"/>
  <c r="AP28" i="1"/>
  <c r="N37" i="1"/>
  <c r="R67" i="1" l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M66" i="1"/>
  <c r="T67" i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O66" i="1"/>
  <c r="S67" i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O80" i="1" s="1"/>
  <c r="N66" i="1"/>
  <c r="Q89" i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N80" i="1" s="1"/>
  <c r="O88" i="1"/>
  <c r="AG30" i="1"/>
  <c r="AR28" i="1"/>
  <c r="AF31" i="1"/>
  <c r="AG31" i="1"/>
  <c r="AH31" i="1"/>
  <c r="AT29" i="1"/>
  <c r="AH30" i="1"/>
  <c r="AP27" i="1"/>
  <c r="N38" i="1"/>
  <c r="AR27" i="1" l="1"/>
  <c r="AT28" i="1"/>
  <c r="AN29" i="1"/>
  <c r="AP26" i="1"/>
  <c r="N39" i="1"/>
  <c r="AF29" i="1" l="1"/>
  <c r="AG29" i="1"/>
  <c r="AH29" i="1"/>
  <c r="AT27" i="1"/>
  <c r="AR26" i="1"/>
  <c r="AN28" i="1"/>
  <c r="AH28" i="1" s="1"/>
  <c r="AP25" i="1"/>
  <c r="N40" i="1"/>
  <c r="AT26" i="1" l="1"/>
  <c r="AN27" i="1"/>
  <c r="AR25" i="1"/>
  <c r="AF28" i="1"/>
  <c r="AG28" i="1"/>
  <c r="AP24" i="1"/>
  <c r="N41" i="1"/>
  <c r="AR24" i="1" l="1"/>
  <c r="AF27" i="1"/>
  <c r="AG27" i="1"/>
  <c r="AH27" i="1"/>
  <c r="AT25" i="1"/>
  <c r="AN25" i="1" s="1"/>
  <c r="AF25" i="1" s="1"/>
  <c r="AN26" i="1"/>
  <c r="AP23" i="1"/>
  <c r="N42" i="1"/>
  <c r="AF26" i="1" l="1"/>
  <c r="AG26" i="1"/>
  <c r="AH26" i="1"/>
  <c r="AG25" i="1"/>
  <c r="AT24" i="1"/>
  <c r="AH25" i="1"/>
  <c r="AR23" i="1"/>
  <c r="AP22" i="1"/>
  <c r="N43" i="1"/>
  <c r="AT23" i="1" l="1"/>
  <c r="AN24" i="1"/>
  <c r="AH24" i="1" s="1"/>
  <c r="AR22" i="1"/>
  <c r="AP21" i="1"/>
  <c r="N44" i="1"/>
  <c r="AR21" i="1" l="1"/>
  <c r="AF24" i="1"/>
  <c r="AG24" i="1"/>
  <c r="AT22" i="1"/>
  <c r="AN23" i="1"/>
  <c r="AH23" i="1" s="1"/>
  <c r="AP20" i="1"/>
  <c r="N45" i="1"/>
  <c r="AT21" i="1" l="1"/>
  <c r="AN22" i="1"/>
  <c r="AH22" i="1" s="1"/>
  <c r="AF23" i="1"/>
  <c r="AG23" i="1"/>
  <c r="AR20" i="1"/>
  <c r="AP19" i="1"/>
  <c r="N46" i="1"/>
  <c r="AF22" i="1" l="1"/>
  <c r="AG22" i="1"/>
  <c r="AT20" i="1"/>
  <c r="AR19" i="1"/>
  <c r="AN21" i="1"/>
  <c r="AH21" i="1" s="1"/>
  <c r="AP18" i="1"/>
  <c r="N47" i="1"/>
  <c r="AR18" i="1" l="1"/>
  <c r="AT19" i="1"/>
  <c r="AN19" i="1" s="1"/>
  <c r="AF19" i="1" s="1"/>
  <c r="AN20" i="1"/>
  <c r="AF21" i="1"/>
  <c r="AG21" i="1"/>
  <c r="AP17" i="1"/>
  <c r="N48" i="1"/>
  <c r="AF20" i="1" l="1"/>
  <c r="AG20" i="1"/>
  <c r="AH20" i="1"/>
  <c r="AT18" i="1"/>
  <c r="AH19" i="1"/>
  <c r="AG19" i="1"/>
  <c r="AR17" i="1"/>
  <c r="AP16" i="1"/>
  <c r="N49" i="1"/>
  <c r="AT17" i="1" l="1"/>
  <c r="AN18" i="1"/>
  <c r="AR16" i="1"/>
  <c r="AP15" i="1"/>
  <c r="N50" i="1"/>
  <c r="AR15" i="1" l="1"/>
  <c r="AF18" i="1"/>
  <c r="AG18" i="1"/>
  <c r="AH18" i="1"/>
  <c r="AT16" i="1"/>
  <c r="AN17" i="1"/>
  <c r="N51" i="1"/>
  <c r="AT15" i="1" l="1"/>
  <c r="AN16" i="1"/>
  <c r="AF17" i="1"/>
  <c r="AG17" i="1"/>
  <c r="AH17" i="1"/>
  <c r="N52" i="1"/>
  <c r="AF16" i="1" l="1"/>
  <c r="AG16" i="1"/>
  <c r="AH16" i="1"/>
  <c r="AN15" i="1"/>
  <c r="N53" i="1"/>
  <c r="AF15" i="1" l="1"/>
  <c r="AW15" i="1" s="1"/>
  <c r="AG15" i="1"/>
  <c r="AH15" i="1"/>
  <c r="N54" i="1"/>
  <c r="N55" i="1" l="1"/>
  <c r="N56" i="1" l="1"/>
  <c r="N57" i="1" l="1"/>
  <c r="N58" i="1" l="1"/>
  <c r="N59" i="1" l="1"/>
  <c r="N60" i="1" l="1"/>
  <c r="N61" i="1" l="1"/>
  <c r="N62" i="1" l="1"/>
  <c r="N63" i="1" l="1"/>
  <c r="N64" i="1" l="1"/>
  <c r="N65" i="1" s="1"/>
</calcChain>
</file>

<file path=xl/sharedStrings.xml><?xml version="1.0" encoding="utf-8"?>
<sst xmlns="http://schemas.openxmlformats.org/spreadsheetml/2006/main" count="92" uniqueCount="59">
  <si>
    <t>1208 - Produto interno bruto em R$ do último ano</t>
  </si>
  <si>
    <t>7324 - Produto interno bruto em US$ milhões correntes</t>
  </si>
  <si>
    <t>7326 - Produto Interno Bruto - Taxa de variação real no ano</t>
  </si>
  <si>
    <t>7327 - PIB - Agropecuária - Taxa de variação real no ano</t>
  </si>
  <si>
    <t>7328 - PIB - Indústria - Taxa de variação real no ano</t>
  </si>
  <si>
    <t>7329 - PIB - Serviços - Taxa de variação real no ano</t>
  </si>
  <si>
    <t>Período </t>
  </si>
  <si>
    <t>Função</t>
  </si>
  <si>
    <t>01/01/1980 a 14/06/2016</t>
  </si>
  <si>
    <t>Linear</t>
  </si>
  <si>
    <r>
      <t>Registros encontrados por série:  </t>
    </r>
    <r>
      <rPr>
        <b/>
        <sz val="8"/>
        <color theme="1"/>
        <rFont val="Verdana"/>
        <family val="2"/>
      </rPr>
      <t>36</t>
    </r>
  </si>
  <si>
    <r>
      <t>Lista de valores</t>
    </r>
    <r>
      <rPr>
        <sz val="8"/>
        <color rgb="FFFFFFFF"/>
        <rFont val="Verdana"/>
        <family val="2"/>
      </rPr>
      <t>  (Formato numérico: Europeu - 123.456.789,00)</t>
    </r>
  </si>
  <si>
    <t>Data </t>
  </si>
  <si>
    <t>AAAA</t>
  </si>
  <si>
    <t>R$</t>
  </si>
  <si>
    <t>US$ (milhões)</t>
  </si>
  <si>
    <t>Var. % anual</t>
  </si>
  <si>
    <t>Fonte</t>
  </si>
  <si>
    <t>BCB-Depec</t>
  </si>
  <si>
    <t>IBGE</t>
  </si>
  <si>
    <t>PIB</t>
  </si>
  <si>
    <t>Agropecuária</t>
  </si>
  <si>
    <t>Indústria</t>
  </si>
  <si>
    <t>Serviços</t>
  </si>
  <si>
    <t xml:space="preserve">IPEadata </t>
  </si>
  <si>
    <t>Taxa de Investimento</t>
  </si>
  <si>
    <t>2010 (1)</t>
  </si>
  <si>
    <t>2011 (1)</t>
  </si>
  <si>
    <t>2012 (1)</t>
  </si>
  <si>
    <t>2013 (1)</t>
  </si>
  <si>
    <t>2014 (1)</t>
  </si>
  <si>
    <t>(1929=84,5527)</t>
  </si>
  <si>
    <t>Part. do VA Bruto da Ind./VA Bruto Total</t>
  </si>
  <si>
    <t>Part. do VA Bruto dos Servs./VA Bruto Total</t>
  </si>
  <si>
    <t>Part. do VA Bruto da Agrop./VA Bruto Total</t>
  </si>
  <si>
    <t>Taxa de Crescimento PIB</t>
  </si>
  <si>
    <t>População</t>
  </si>
  <si>
    <t>PIB/Capita</t>
  </si>
  <si>
    <t>PIB Total</t>
  </si>
  <si>
    <t>Agropec.</t>
  </si>
  <si>
    <t xml:space="preserve">Indústria </t>
  </si>
  <si>
    <t>Tx. Crescimento (1930-1980</t>
  </si>
  <si>
    <t>Tx. Crescimento (1980-2015)</t>
  </si>
  <si>
    <t>Tx. Crescimento (1980-2014)</t>
  </si>
  <si>
    <t>(1980=100)</t>
  </si>
  <si>
    <t>(1929=100)</t>
  </si>
  <si>
    <t>Séries selecionadas</t>
  </si>
  <si>
    <t>2302 - Balança comercial (saldo) - anual</t>
  </si>
  <si>
    <t>2303 - Exportação de bens (fob)</t>
  </si>
  <si>
    <t>2304 - Importação de bens (fob)</t>
  </si>
  <si>
    <t>31/12/1940 a 19/07/2016</t>
  </si>
  <si>
    <r>
      <t>Registros encontrados por série:  </t>
    </r>
    <r>
      <rPr>
        <b/>
        <sz val="8"/>
        <color theme="1"/>
        <rFont val="Verdana"/>
        <family val="2"/>
      </rPr>
      <t>75</t>
    </r>
  </si>
  <si>
    <t>Data</t>
  </si>
  <si>
    <t>PIB - indústria - transformação - ref. 2000</t>
  </si>
  <si>
    <t>Período</t>
  </si>
  <si>
    <t>IT corrigida</t>
  </si>
  <si>
    <t>(1960=100)</t>
  </si>
  <si>
    <t>GDP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</si>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</sst>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"/>
    <numFmt numFmtId="165" formatCode="0.0"/>
    <numFmt numFmtId="166" formatCode="General_)"/>
    <numFmt numFmtId="167" formatCode="#,"/>
    <numFmt numFmtId="168" formatCode="#\ ###\ ###\ ##0\ "/>
    <numFmt numFmtId="169" formatCode="_-* #,##0_-;\-* #,##0_-;_-* &quot;-&quot;??_-;_-@_-"/>
    <numFmt numFmtId="170" formatCode="0.0000"/>
    <numFmt numFmtId="171" formatCode="_-* #,##0.00_-;\-* #,##0.00_-;_-* &quot;-&quot;????_-;_-@_-"/>
    <numFmt numFmtId="172" formatCode="0.000000"/>
    <numFmt numFmtId="173" formatCode="0.00000"/>
  </numFmts>
  <fonts count="22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0"/>
      <color rgb="FFFFFFFF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FFFFFF"/>
      <name val="Verdana"/>
      <family val="2"/>
    </font>
    <font>
      <b/>
      <sz val="8"/>
      <color rgb="FFFFFFFF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</font>
    <font>
      <sz val="7"/>
      <name val="SwitzerlandLight"/>
    </font>
    <font>
      <sz val="7"/>
      <name val="Times New Roman"/>
      <family val="1"/>
    </font>
    <font>
      <sz val="1"/>
      <color indexed="18"/>
      <name val="Courier"/>
    </font>
    <font>
      <sz val="10"/>
      <color rgb="FF434445"/>
      <name val="Arial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757F8E"/>
      <name val="Arial"/>
      <family val="2"/>
    </font>
    <font>
      <sz val="11"/>
      <color rgb="FF434445"/>
      <name val="Arial"/>
      <family val="2"/>
    </font>
    <font>
      <b/>
      <sz val="8"/>
      <color rgb="FF000000"/>
      <name val="Verdana"/>
      <family val="2"/>
    </font>
    <font>
      <u/>
      <sz val="10"/>
      <color indexed="12"/>
      <name val="Arial"/>
      <family val="2"/>
    </font>
    <font>
      <sz val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F2F4F6"/>
        <bgColor indexed="64"/>
      </patternFill>
    </fill>
    <fill>
      <patternFill patternType="solid">
        <fgColor rgb="FF93ABC5"/>
        <bgColor indexed="64"/>
      </patternFill>
    </fill>
    <fill>
      <patternFill patternType="solid">
        <fgColor rgb="FF4A73A2"/>
        <bgColor indexed="64"/>
      </patternFill>
    </fill>
    <fill>
      <patternFill patternType="solid">
        <fgColor rgb="FFE5E9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91AAB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2F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/>
      <bottom/>
      <diagonal/>
    </border>
    <border>
      <left style="medium">
        <color rgb="FFB7D3E2"/>
      </left>
      <right style="medium">
        <color rgb="FFB7D3E2"/>
      </right>
      <top style="medium">
        <color rgb="FFB7D3E2"/>
      </top>
      <bottom style="medium">
        <color rgb="FFB7D3E2"/>
      </bottom>
      <diagonal/>
    </border>
    <border>
      <left style="medium">
        <color rgb="FFB7D3E2"/>
      </left>
      <right style="medium">
        <color rgb="FFB7D3E2"/>
      </right>
      <top/>
      <bottom/>
      <diagonal/>
    </border>
    <border>
      <left/>
      <right/>
      <top/>
      <bottom style="medium">
        <color rgb="FF9F9F9F"/>
      </bottom>
      <diagonal/>
    </border>
    <border>
      <left/>
      <right style="medium">
        <color rgb="FF9F9F9F"/>
      </right>
      <top/>
      <bottom style="medium">
        <color rgb="FF9F9F9F"/>
      </bottom>
      <diagonal/>
    </border>
    <border>
      <left/>
      <right/>
      <top style="medium">
        <color rgb="FF9F9F9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9F9F9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8">
    <xf numFmtId="0" fontId="0" fillId="0" borderId="0"/>
    <xf numFmtId="0" fontId="7" fillId="0" borderId="0"/>
    <xf numFmtId="168" fontId="10" fillId="0" borderId="1"/>
    <xf numFmtId="166" fontId="11" fillId="0" borderId="0">
      <alignment horizontal="left"/>
    </xf>
    <xf numFmtId="0" fontId="9" fillId="0" borderId="0"/>
    <xf numFmtId="167" fontId="12" fillId="0" borderId="0">
      <protection locked="0"/>
    </xf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9" borderId="3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righ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righ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165" fontId="8" fillId="6" borderId="0" xfId="4" applyNumberFormat="1" applyFont="1" applyFill="1" applyProtection="1"/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13" fillId="10" borderId="5" xfId="0" applyFont="1" applyFill="1" applyBorder="1" applyAlignment="1">
      <alignment vertical="center" wrapText="1"/>
    </xf>
    <xf numFmtId="0" fontId="13" fillId="11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0" fontId="13" fillId="11" borderId="0" xfId="0" applyFont="1" applyFill="1" applyBorder="1" applyAlignment="1">
      <alignment vertical="center" wrapText="1"/>
    </xf>
    <xf numFmtId="0" fontId="18" fillId="10" borderId="5" xfId="0" applyFont="1" applyFill="1" applyBorder="1" applyAlignment="1">
      <alignment vertical="center" wrapText="1"/>
    </xf>
    <xf numFmtId="0" fontId="18" fillId="11" borderId="5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right" vertical="center" wrapText="1"/>
    </xf>
    <xf numFmtId="165" fontId="18" fillId="10" borderId="5" xfId="0" applyNumberFormat="1" applyFont="1" applyFill="1" applyBorder="1" applyAlignment="1">
      <alignment vertical="center" wrapText="1"/>
    </xf>
    <xf numFmtId="165" fontId="18" fillId="11" borderId="5" xfId="0" applyNumberFormat="1" applyFont="1" applyFill="1" applyBorder="1" applyAlignment="1">
      <alignment vertical="center" wrapText="1"/>
    </xf>
    <xf numFmtId="165" fontId="1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65" fontId="0" fillId="0" borderId="0" xfId="0" applyNumberFormat="1"/>
    <xf numFmtId="165" fontId="1" fillId="9" borderId="2" xfId="0" applyNumberFormat="1" applyFont="1" applyFill="1" applyBorder="1" applyAlignment="1">
      <alignment horizontal="right" vertical="center" wrapText="1"/>
    </xf>
    <xf numFmtId="165" fontId="1" fillId="8" borderId="2" xfId="0" applyNumberFormat="1" applyFont="1" applyFill="1" applyBorder="1" applyAlignment="1">
      <alignment horizontal="right" vertical="center" wrapText="1"/>
    </xf>
    <xf numFmtId="165" fontId="1" fillId="7" borderId="2" xfId="0" applyNumberFormat="1" applyFont="1" applyFill="1" applyBorder="1" applyAlignment="1">
      <alignment horizontal="right" vertical="center" wrapText="1"/>
    </xf>
    <xf numFmtId="165" fontId="1" fillId="8" borderId="0" xfId="0" applyNumberFormat="1" applyFont="1" applyFill="1" applyAlignment="1">
      <alignment horizontal="right" vertical="center" wrapText="1"/>
    </xf>
    <xf numFmtId="0" fontId="1" fillId="9" borderId="2" xfId="0" applyFont="1" applyFill="1" applyBorder="1" applyAlignment="1">
      <alignment horizontal="right" vertical="center" wrapText="1"/>
    </xf>
    <xf numFmtId="165" fontId="18" fillId="10" borderId="6" xfId="0" applyNumberFormat="1" applyFont="1" applyFill="1" applyBorder="1" applyAlignment="1">
      <alignment vertical="center" wrapText="1"/>
    </xf>
    <xf numFmtId="43" fontId="0" fillId="0" borderId="0" xfId="6" applyFont="1"/>
    <xf numFmtId="0" fontId="1" fillId="7" borderId="0" xfId="0" applyFont="1" applyFill="1" applyAlignment="1">
      <alignment horizontal="right" vertical="center" wrapText="1"/>
    </xf>
    <xf numFmtId="0" fontId="1" fillId="7" borderId="4" xfId="0" applyFont="1" applyFill="1" applyBorder="1" applyAlignment="1">
      <alignment horizontal="left" vertical="center" wrapText="1"/>
    </xf>
    <xf numFmtId="3" fontId="8" fillId="6" borderId="0" xfId="4" applyNumberFormat="1" applyFont="1" applyFill="1" applyBorder="1" applyProtection="1"/>
    <xf numFmtId="43" fontId="0" fillId="0" borderId="0" xfId="0" applyNumberFormat="1"/>
    <xf numFmtId="165" fontId="6" fillId="3" borderId="0" xfId="0" applyNumberFormat="1" applyFont="1" applyFill="1" applyAlignment="1">
      <alignment horizontal="right" vertical="center" wrapText="1"/>
    </xf>
    <xf numFmtId="169" fontId="0" fillId="0" borderId="0" xfId="0" applyNumberFormat="1"/>
    <xf numFmtId="0" fontId="1" fillId="9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1" fontId="21" fillId="0" borderId="0" xfId="0" applyNumberFormat="1" applyFont="1" applyFill="1" applyAlignment="1">
      <alignment horizontal="right" vertical="center" wrapText="1"/>
    </xf>
    <xf numFmtId="1" fontId="0" fillId="0" borderId="0" xfId="0" applyNumberFormat="1"/>
    <xf numFmtId="0" fontId="0" fillId="13" borderId="0" xfId="0" applyFill="1" applyBorder="1"/>
    <xf numFmtId="0" fontId="0" fillId="12" borderId="0" xfId="0" applyFill="1" applyAlignment="1">
      <alignment horizontal="left"/>
    </xf>
    <xf numFmtId="0" fontId="16" fillId="0" borderId="0" xfId="0" applyFont="1"/>
    <xf numFmtId="170" fontId="0" fillId="0" borderId="0" xfId="0" applyNumberFormat="1"/>
    <xf numFmtId="171" fontId="0" fillId="14" borderId="0" xfId="0" applyNumberFormat="1" applyFill="1"/>
    <xf numFmtId="43" fontId="0" fillId="14" borderId="0" xfId="0" applyNumberFormat="1" applyFill="1"/>
    <xf numFmtId="165" fontId="0" fillId="14" borderId="0" xfId="0" applyNumberFormat="1" applyFill="1"/>
    <xf numFmtId="172" fontId="0" fillId="0" borderId="0" xfId="0" applyNumberFormat="1"/>
    <xf numFmtId="3" fontId="1" fillId="2" borderId="0" xfId="0" applyNumberFormat="1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1" fillId="15" borderId="0" xfId="0" applyFont="1" applyFill="1" applyAlignment="1">
      <alignment vertical="center" wrapText="1"/>
    </xf>
    <xf numFmtId="0" fontId="1" fillId="15" borderId="8" xfId="0" applyFont="1" applyFill="1" applyBorder="1" applyAlignment="1">
      <alignment vertical="center"/>
    </xf>
    <xf numFmtId="0" fontId="1" fillId="15" borderId="7" xfId="0" applyFont="1" applyFill="1" applyBorder="1" applyAlignment="1">
      <alignment vertical="center"/>
    </xf>
    <xf numFmtId="169" fontId="0" fillId="0" borderId="0" xfId="6" applyNumberFormat="1" applyFont="1"/>
    <xf numFmtId="0" fontId="0" fillId="0" borderId="0" xfId="0"/>
    <xf numFmtId="0" fontId="1" fillId="7" borderId="0" xfId="0" applyFont="1" applyFill="1" applyBorder="1" applyAlignment="1">
      <alignment horizontal="right" vertical="center" wrapText="1"/>
    </xf>
    <xf numFmtId="0" fontId="1" fillId="8" borderId="0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173" fontId="0" fillId="0" borderId="0" xfId="0" applyNumberFormat="1"/>
    <xf numFmtId="165" fontId="18" fillId="10" borderId="0" xfId="0" applyNumberFormat="1" applyFont="1" applyFill="1" applyBorder="1" applyAlignment="1">
      <alignment vertical="center"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4" fontId="1" fillId="5" borderId="0" xfId="0" applyNumberFormat="1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</cellXfs>
  <cellStyles count="8">
    <cellStyle name="bolet" xfId="2" xr:uid="{00000000-0005-0000-0000-000000000000}"/>
    <cellStyle name="Boletim" xfId="3" xr:uid="{00000000-0005-0000-0000-000001000000}"/>
    <cellStyle name="Hiperlink 2" xfId="7" xr:uid="{00000000-0005-0000-0000-000002000000}"/>
    <cellStyle name="Normal" xfId="0" builtinId="0"/>
    <cellStyle name="Normal 2" xfId="1" xr:uid="{00000000-0005-0000-0000-000004000000}"/>
    <cellStyle name="Normal_Tab I.12" xfId="4" xr:uid="{00000000-0005-0000-0000-000005000000}"/>
    <cellStyle name="Separador de m" xfId="5" xr:uid="{00000000-0005-0000-0000-000006000000}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baseline="0">
                <a:effectLst/>
              </a:rPr>
              <a:t>Crescimento Econômico e de Macro-Setores</a:t>
            </a:r>
            <a:endParaRPr lang="pt-BR" sz="1400">
              <a:effectLst/>
            </a:endParaRPr>
          </a:p>
          <a:p>
            <a:pPr>
              <a:defRPr/>
            </a:pPr>
            <a:r>
              <a:rPr lang="pt-BR" sz="1400" b="0" i="0" baseline="0">
                <a:effectLst/>
              </a:rPr>
              <a:t>Brasil - 1929-2015 (1929=100)</a:t>
            </a: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Plan1!$Q$14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Plan1!$P$15:$P$101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Plan1!$Q$15:$Q$101</c:f>
              <c:numCache>
                <c:formatCode>0</c:formatCode>
                <c:ptCount val="87"/>
                <c:pt idx="0">
                  <c:v>100</c:v>
                </c:pt>
                <c:pt idx="1">
                  <c:v>97.875644420580301</c:v>
                </c:pt>
                <c:pt idx="2">
                  <c:v>94.688992782016413</c:v>
                </c:pt>
                <c:pt idx="3">
                  <c:v>98.786082526045888</c:v>
                </c:pt>
                <c:pt idx="4">
                  <c:v>107.5873390205162</c:v>
                </c:pt>
                <c:pt idx="5">
                  <c:v>117.45077330469636</c:v>
                </c:pt>
                <c:pt idx="6">
                  <c:v>120.94090431174877</c:v>
                </c:pt>
                <c:pt idx="7">
                  <c:v>135.50838707693543</c:v>
                </c:pt>
                <c:pt idx="8">
                  <c:v>141.72995066981895</c:v>
                </c:pt>
                <c:pt idx="9">
                  <c:v>148.10325394694669</c:v>
                </c:pt>
                <c:pt idx="10">
                  <c:v>151.74512463824337</c:v>
                </c:pt>
                <c:pt idx="11">
                  <c:v>150.22772779580075</c:v>
                </c:pt>
                <c:pt idx="12">
                  <c:v>157.66320886263836</c:v>
                </c:pt>
                <c:pt idx="13">
                  <c:v>153.41426116493031</c:v>
                </c:pt>
                <c:pt idx="14">
                  <c:v>166.46434708767433</c:v>
                </c:pt>
                <c:pt idx="15">
                  <c:v>179.05921395768561</c:v>
                </c:pt>
                <c:pt idx="16">
                  <c:v>184.82555849783631</c:v>
                </c:pt>
                <c:pt idx="17">
                  <c:v>206.22156359288354</c:v>
                </c:pt>
                <c:pt idx="18">
                  <c:v>211.22920971181287</c:v>
                </c:pt>
                <c:pt idx="19">
                  <c:v>231.71844305385872</c:v>
                </c:pt>
                <c:pt idx="20">
                  <c:v>249.56076316900584</c:v>
                </c:pt>
                <c:pt idx="21">
                  <c:v>266.53089506449822</c:v>
                </c:pt>
                <c:pt idx="22">
                  <c:v>279.59090892265863</c:v>
                </c:pt>
                <c:pt idx="23">
                  <c:v>300.00104527401271</c:v>
                </c:pt>
                <c:pt idx="24">
                  <c:v>314.10109440189132</c:v>
                </c:pt>
                <c:pt idx="25">
                  <c:v>338.60097976523883</c:v>
                </c:pt>
                <c:pt idx="26">
                  <c:v>368.39786598457982</c:v>
                </c:pt>
                <c:pt idx="27">
                  <c:v>379.08140409813262</c:v>
                </c:pt>
                <c:pt idx="28">
                  <c:v>408.27067221368884</c:v>
                </c:pt>
                <c:pt idx="29">
                  <c:v>452.3639048127672</c:v>
                </c:pt>
                <c:pt idx="30">
                  <c:v>496.69556748441835</c:v>
                </c:pt>
                <c:pt idx="31">
                  <c:v>543.38495082795373</c:v>
                </c:pt>
                <c:pt idx="32">
                  <c:v>590.11605659915779</c:v>
                </c:pt>
                <c:pt idx="33">
                  <c:v>629.06371633470224</c:v>
                </c:pt>
                <c:pt idx="34">
                  <c:v>632.8380986327104</c:v>
                </c:pt>
                <c:pt idx="35">
                  <c:v>654.35459398622265</c:v>
                </c:pt>
                <c:pt idx="36">
                  <c:v>670.0591042418921</c:v>
                </c:pt>
                <c:pt idx="37">
                  <c:v>714.95306422609895</c:v>
                </c:pt>
                <c:pt idx="38">
                  <c:v>744.98109292359516</c:v>
                </c:pt>
                <c:pt idx="39">
                  <c:v>817.98924003010745</c:v>
                </c:pt>
                <c:pt idx="40">
                  <c:v>895.69821783296766</c:v>
                </c:pt>
                <c:pt idx="41">
                  <c:v>988.85083248759634</c:v>
                </c:pt>
                <c:pt idx="42">
                  <c:v>1100.5909765586946</c:v>
                </c:pt>
                <c:pt idx="43">
                  <c:v>1231.5613027691793</c:v>
                </c:pt>
                <c:pt idx="44">
                  <c:v>1403.9798851568644</c:v>
                </c:pt>
                <c:pt idx="45">
                  <c:v>1519.1062357397273</c:v>
                </c:pt>
                <c:pt idx="46">
                  <c:v>1598.0997599981931</c:v>
                </c:pt>
                <c:pt idx="47">
                  <c:v>1762.7040352780068</c:v>
                </c:pt>
                <c:pt idx="48">
                  <c:v>1849.0765330066292</c:v>
                </c:pt>
                <c:pt idx="49">
                  <c:v>1941.5303596569606</c:v>
                </c:pt>
                <c:pt idx="50">
                  <c:v>2073.554424113634</c:v>
                </c:pt>
                <c:pt idx="51">
                  <c:v>2264.9434974593223</c:v>
                </c:pt>
                <c:pt idx="52">
                  <c:v>2168.6833988173012</c:v>
                </c:pt>
                <c:pt idx="53">
                  <c:v>2186.6834710274848</c:v>
                </c:pt>
                <c:pt idx="54">
                  <c:v>2122.6136453263794</c:v>
                </c:pt>
                <c:pt idx="55">
                  <c:v>2237.2347821740041</c:v>
                </c:pt>
                <c:pt idx="56">
                  <c:v>2412.8577125746633</c:v>
                </c:pt>
                <c:pt idx="57">
                  <c:v>2593.5807552465053</c:v>
                </c:pt>
                <c:pt idx="58">
                  <c:v>2685.1341559067073</c:v>
                </c:pt>
                <c:pt idx="59">
                  <c:v>2683.523075413163</c:v>
                </c:pt>
                <c:pt idx="60">
                  <c:v>2768.3224045962188</c:v>
                </c:pt>
                <c:pt idx="61">
                  <c:v>2647.9003799962834</c:v>
                </c:pt>
                <c:pt idx="62">
                  <c:v>2675.1737539102451</c:v>
                </c:pt>
                <c:pt idx="63">
                  <c:v>2660.7278156391299</c:v>
                </c:pt>
                <c:pt idx="64">
                  <c:v>2791.6356241685753</c:v>
                </c:pt>
                <c:pt idx="65">
                  <c:v>2954.9463081824365</c:v>
                </c:pt>
                <c:pt idx="66">
                  <c:v>3079.6450423877354</c:v>
                </c:pt>
                <c:pt idx="67">
                  <c:v>3147.705197824504</c:v>
                </c:pt>
                <c:pt idx="68">
                  <c:v>3254.4124040307547</c:v>
                </c:pt>
                <c:pt idx="69">
                  <c:v>3265.4774062044594</c:v>
                </c:pt>
                <c:pt idx="70">
                  <c:v>3280.8251500136203</c:v>
                </c:pt>
                <c:pt idx="71">
                  <c:v>3424.8533740992179</c:v>
                </c:pt>
                <c:pt idx="72">
                  <c:v>3472.4588359991972</c:v>
                </c:pt>
                <c:pt idx="73">
                  <c:v>3578.3688304971724</c:v>
                </c:pt>
                <c:pt idx="74">
                  <c:v>3619.1622351648402</c:v>
                </c:pt>
                <c:pt idx="75">
                  <c:v>3827.625979910335</c:v>
                </c:pt>
                <c:pt idx="76">
                  <c:v>3950.1100112674658</c:v>
                </c:pt>
                <c:pt idx="77">
                  <c:v>4106.534367713657</c:v>
                </c:pt>
                <c:pt idx="78">
                  <c:v>4355.8010038338762</c:v>
                </c:pt>
                <c:pt idx="79">
                  <c:v>4577.5112749290201</c:v>
                </c:pt>
                <c:pt idx="80">
                  <c:v>4571.5605102716127</c:v>
                </c:pt>
                <c:pt idx="81">
                  <c:v>4915.7990166950649</c:v>
                </c:pt>
                <c:pt idx="82">
                  <c:v>5110.9562376578588</c:v>
                </c:pt>
                <c:pt idx="83">
                  <c:v>5209.08659742089</c:v>
                </c:pt>
                <c:pt idx="84">
                  <c:v>5365.3591953435171</c:v>
                </c:pt>
                <c:pt idx="85">
                  <c:v>5392.1859913202352</c:v>
                </c:pt>
                <c:pt idx="86">
                  <c:v>5188.9005794474624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1-4C27-9021-E4FC116DD24F}"/>
            </c:ext>
          </c:extLst>
        </c:ser>
        <c:ser>
          <c:idx val="1"/>
          <c:order val="1"/>
          <c:tx>
            <c:strRef>
              <c:f>Plan1!$R$14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Plan1!$P$15:$P$101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Plan1!$R$15:$R$101</c:f>
              <c:numCache>
                <c:formatCode>0</c:formatCode>
                <c:ptCount val="87"/>
                <c:pt idx="0">
                  <c:v>100</c:v>
                </c:pt>
                <c:pt idx="1">
                  <c:v>101.2</c:v>
                </c:pt>
                <c:pt idx="2">
                  <c:v>94.824400000000011</c:v>
                </c:pt>
                <c:pt idx="3">
                  <c:v>100.51386400000001</c:v>
                </c:pt>
                <c:pt idx="4">
                  <c:v>112.57552768000001</c:v>
                </c:pt>
                <c:pt idx="5">
                  <c:v>119.55521039616002</c:v>
                </c:pt>
                <c:pt idx="6">
                  <c:v>116.56633013625601</c:v>
                </c:pt>
                <c:pt idx="7">
                  <c:v>127.64013149920034</c:v>
                </c:pt>
                <c:pt idx="8">
                  <c:v>127.76777163069954</c:v>
                </c:pt>
                <c:pt idx="9">
                  <c:v>133.13401803918893</c:v>
                </c:pt>
                <c:pt idx="10">
                  <c:v>130.07193562428759</c:v>
                </c:pt>
                <c:pt idx="11">
                  <c:v>127.73064078305042</c:v>
                </c:pt>
                <c:pt idx="12">
                  <c:v>135.7776711523826</c:v>
                </c:pt>
                <c:pt idx="13">
                  <c:v>129.80345362167773</c:v>
                </c:pt>
                <c:pt idx="14">
                  <c:v>139.27910573606022</c:v>
                </c:pt>
                <c:pt idx="15">
                  <c:v>142.62180427372567</c:v>
                </c:pt>
                <c:pt idx="16">
                  <c:v>139.48412457970372</c:v>
                </c:pt>
                <c:pt idx="17">
                  <c:v>151.20079104439884</c:v>
                </c:pt>
                <c:pt idx="18">
                  <c:v>152.25919658170963</c:v>
                </c:pt>
                <c:pt idx="19">
                  <c:v>182.55460983431024</c:v>
                </c:pt>
                <c:pt idx="20">
                  <c:v>203.26549790625407</c:v>
                </c:pt>
                <c:pt idx="21">
                  <c:v>225.70225995820482</c:v>
                </c:pt>
                <c:pt idx="22">
                  <c:v>231.58713701036868</c:v>
                </c:pt>
                <c:pt idx="23">
                  <c:v>260.94144579159109</c:v>
                </c:pt>
                <c:pt idx="24">
                  <c:v>258.43632398279698</c:v>
                </c:pt>
                <c:pt idx="25">
                  <c:v>285.20162837188582</c:v>
                </c:pt>
                <c:pt idx="26">
                  <c:v>301.48994725811991</c:v>
                </c:pt>
                <c:pt idx="27">
                  <c:v>277.80160732282218</c:v>
                </c:pt>
                <c:pt idx="28">
                  <c:v>291.05704668143147</c:v>
                </c:pt>
                <c:pt idx="29">
                  <c:v>289.18688170059011</c:v>
                </c:pt>
                <c:pt idx="30">
                  <c:v>296.24463929960405</c:v>
                </c:pt>
                <c:pt idx="31">
                  <c:v>334.44653196841892</c:v>
                </c:pt>
                <c:pt idx="32">
                  <c:v>348.05129550805714</c:v>
                </c:pt>
                <c:pt idx="33">
                  <c:v>381.17259333358555</c:v>
                </c:pt>
                <c:pt idx="34">
                  <c:v>352.07017058094266</c:v>
                </c:pt>
                <c:pt idx="35">
                  <c:v>372.28050696692731</c:v>
                </c:pt>
                <c:pt idx="36">
                  <c:v>372.00432370804197</c:v>
                </c:pt>
                <c:pt idx="37">
                  <c:v>356.58210036243383</c:v>
                </c:pt>
                <c:pt idx="38">
                  <c:v>359.01890623868763</c:v>
                </c:pt>
                <c:pt idx="39">
                  <c:v>339.13624293015613</c:v>
                </c:pt>
                <c:pt idx="40">
                  <c:v>358.6966292472348</c:v>
                </c:pt>
                <c:pt idx="41">
                  <c:v>409.83705687556926</c:v>
                </c:pt>
                <c:pt idx="42">
                  <c:v>451.64043667687736</c:v>
                </c:pt>
                <c:pt idx="43">
                  <c:v>469.70605414395243</c:v>
                </c:pt>
                <c:pt idx="44">
                  <c:v>470.17576019809633</c:v>
                </c:pt>
                <c:pt idx="45">
                  <c:v>476.28804508067157</c:v>
                </c:pt>
                <c:pt idx="46">
                  <c:v>507.72305605599581</c:v>
                </c:pt>
                <c:pt idx="47">
                  <c:v>519.90840940133978</c:v>
                </c:pt>
                <c:pt idx="48">
                  <c:v>582.81732693890194</c:v>
                </c:pt>
                <c:pt idx="49">
                  <c:v>567.0812591115515</c:v>
                </c:pt>
                <c:pt idx="50">
                  <c:v>593.73407828979441</c:v>
                </c:pt>
                <c:pt idx="51">
                  <c:v>650.2575625429829</c:v>
                </c:pt>
                <c:pt idx="52">
                  <c:v>702.08309027765858</c:v>
                </c:pt>
                <c:pt idx="53">
                  <c:v>700.53850747904767</c:v>
                </c:pt>
                <c:pt idx="54">
                  <c:v>697.3160303446441</c:v>
                </c:pt>
                <c:pt idx="55">
                  <c:v>715.65544194270831</c:v>
                </c:pt>
                <c:pt idx="56">
                  <c:v>784.2152332808198</c:v>
                </c:pt>
                <c:pt idx="57">
                  <c:v>721.32117157169807</c:v>
                </c:pt>
                <c:pt idx="58">
                  <c:v>829.30295095598126</c:v>
                </c:pt>
                <c:pt idx="59">
                  <c:v>836.26909574401157</c:v>
                </c:pt>
                <c:pt idx="60">
                  <c:v>860.10276497271582</c:v>
                </c:pt>
                <c:pt idx="61">
                  <c:v>828.10694211573082</c:v>
                </c:pt>
                <c:pt idx="62">
                  <c:v>839.45200722271636</c:v>
                </c:pt>
                <c:pt idx="63">
                  <c:v>880.50121037590725</c:v>
                </c:pt>
                <c:pt idx="64">
                  <c:v>889.21817235862864</c:v>
                </c:pt>
                <c:pt idx="65">
                  <c:v>955.37600438211052</c:v>
                </c:pt>
                <c:pt idx="66">
                  <c:v>1010.2145870336436</c:v>
                </c:pt>
                <c:pt idx="67">
                  <c:v>1040.0159173511361</c:v>
                </c:pt>
                <c:pt idx="68">
                  <c:v>1048.4400462816802</c:v>
                </c:pt>
                <c:pt idx="69">
                  <c:v>1084.1918518598854</c:v>
                </c:pt>
                <c:pt idx="70">
                  <c:v>1154.989579786336</c:v>
                </c:pt>
                <c:pt idx="71">
                  <c:v>1186.4052963565243</c:v>
                </c:pt>
                <c:pt idx="72">
                  <c:v>1248.0983717670636</c:v>
                </c:pt>
                <c:pt idx="73">
                  <c:v>1348.1958611827822</c:v>
                </c:pt>
                <c:pt idx="74">
                  <c:v>1460.2309372470713</c:v>
                </c:pt>
                <c:pt idx="75">
                  <c:v>1489.4355559920127</c:v>
                </c:pt>
                <c:pt idx="76">
                  <c:v>1506.1172342191232</c:v>
                </c:pt>
                <c:pt idx="77">
                  <c:v>1576.0010738868907</c:v>
                </c:pt>
                <c:pt idx="78">
                  <c:v>1627.2211087882147</c:v>
                </c:pt>
                <c:pt idx="79">
                  <c:v>1721.1117667652945</c:v>
                </c:pt>
                <c:pt idx="80">
                  <c:v>1656.914297864949</c:v>
                </c:pt>
                <c:pt idx="81">
                  <c:v>1767.9275558219006</c:v>
                </c:pt>
                <c:pt idx="82">
                  <c:v>1867.6386699702559</c:v>
                </c:pt>
                <c:pt idx="83">
                  <c:v>1810.1153989351722</c:v>
                </c:pt>
                <c:pt idx="84">
                  <c:v>1961.4410462861526</c:v>
                </c:pt>
                <c:pt idx="85">
                  <c:v>2016.1652514775365</c:v>
                </c:pt>
                <c:pt idx="86">
                  <c:v>2088.9488170558757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1-4C27-9021-E4FC116DD24F}"/>
            </c:ext>
          </c:extLst>
        </c:ser>
        <c:ser>
          <c:idx val="2"/>
          <c:order val="2"/>
          <c:tx>
            <c:strRef>
              <c:f>Plan1!$S$14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Plan1!$P$15:$P$101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Plan1!$S$15:$S$101</c:f>
              <c:numCache>
                <c:formatCode>0</c:formatCode>
                <c:ptCount val="87"/>
                <c:pt idx="0">
                  <c:v>100</c:v>
                </c:pt>
                <c:pt idx="1">
                  <c:v>93.3</c:v>
                </c:pt>
                <c:pt idx="2">
                  <c:v>94.419599999999988</c:v>
                </c:pt>
                <c:pt idx="3">
                  <c:v>95.741474399999987</c:v>
                </c:pt>
                <c:pt idx="4">
                  <c:v>106.9432269048</c:v>
                </c:pt>
                <c:pt idx="5">
                  <c:v>118.81392509123279</c:v>
                </c:pt>
                <c:pt idx="6">
                  <c:v>132.95278217708949</c:v>
                </c:pt>
                <c:pt idx="7">
                  <c:v>155.82066071154887</c:v>
                </c:pt>
                <c:pt idx="8">
                  <c:v>164.2349763899725</c:v>
                </c:pt>
                <c:pt idx="9">
                  <c:v>170.31167051640151</c:v>
                </c:pt>
                <c:pt idx="10">
                  <c:v>186.15065587442686</c:v>
                </c:pt>
                <c:pt idx="11">
                  <c:v>181.12458816581733</c:v>
                </c:pt>
                <c:pt idx="12">
                  <c:v>192.71656180842965</c:v>
                </c:pt>
                <c:pt idx="13">
                  <c:v>195.41459367374765</c:v>
                </c:pt>
                <c:pt idx="14">
                  <c:v>221.79556381970357</c:v>
                </c:pt>
                <c:pt idx="15">
                  <c:v>245.52768914841184</c:v>
                </c:pt>
                <c:pt idx="16">
                  <c:v>259.03171205157452</c:v>
                </c:pt>
                <c:pt idx="17">
                  <c:v>306.95257878111579</c:v>
                </c:pt>
                <c:pt idx="18">
                  <c:v>317.08201388089259</c:v>
                </c:pt>
                <c:pt idx="19">
                  <c:v>332.96976011216401</c:v>
                </c:pt>
                <c:pt idx="20">
                  <c:v>365.68783911723995</c:v>
                </c:pt>
                <c:pt idx="21">
                  <c:v>385.32811175213618</c:v>
                </c:pt>
                <c:pt idx="22">
                  <c:v>419.54753527273141</c:v>
                </c:pt>
                <c:pt idx="23">
                  <c:v>433.4029533759001</c:v>
                </c:pt>
                <c:pt idx="24">
                  <c:v>477.47207457633311</c:v>
                </c:pt>
                <c:pt idx="25">
                  <c:v>522.0976674032222</c:v>
                </c:pt>
                <c:pt idx="26">
                  <c:v>565.68765108564196</c:v>
                </c:pt>
                <c:pt idx="27">
                  <c:v>615.96476264400144</c:v>
                </c:pt>
                <c:pt idx="28">
                  <c:v>680.09346152902026</c:v>
                </c:pt>
                <c:pt idx="29">
                  <c:v>840.05816714171135</c:v>
                </c:pt>
                <c:pt idx="30">
                  <c:v>972.53542926181694</c:v>
                </c:pt>
                <c:pt idx="31">
                  <c:v>1040.0211955599507</c:v>
                </c:pt>
                <c:pt idx="32">
                  <c:v>1142.0326291515305</c:v>
                </c:pt>
                <c:pt idx="33">
                  <c:v>1219.598660188117</c:v>
                </c:pt>
                <c:pt idx="34">
                  <c:v>1250.8346171145633</c:v>
                </c:pt>
                <c:pt idx="35">
                  <c:v>1272.453710035521</c:v>
                </c:pt>
                <c:pt idx="36">
                  <c:v>1283.0117286269444</c:v>
                </c:pt>
                <c:pt idx="37">
                  <c:v>1412.3828283951527</c:v>
                </c:pt>
                <c:pt idx="38">
                  <c:v>1441.6325797723405</c:v>
                </c:pt>
                <c:pt idx="39">
                  <c:v>1715.5533079840266</c:v>
                </c:pt>
                <c:pt idx="40">
                  <c:v>1906.4929326838617</c:v>
                </c:pt>
                <c:pt idx="41">
                  <c:v>2187.4260814074628</c:v>
                </c:pt>
                <c:pt idx="42">
                  <c:v>2445.5423590135433</c:v>
                </c:pt>
                <c:pt idx="43">
                  <c:v>2792.8093739934666</c:v>
                </c:pt>
                <c:pt idx="44">
                  <c:v>3267.5869675723557</c:v>
                </c:pt>
                <c:pt idx="45">
                  <c:v>3545.3318598160058</c:v>
                </c:pt>
                <c:pt idx="46">
                  <c:v>3719.05312094699</c:v>
                </c:pt>
                <c:pt idx="47">
                  <c:v>4154.1823360977878</c:v>
                </c:pt>
                <c:pt idx="48">
                  <c:v>4282.9619885168186</c:v>
                </c:pt>
                <c:pt idx="49">
                  <c:v>4557.0715557818949</c:v>
                </c:pt>
                <c:pt idx="50">
                  <c:v>4866.9524215750635</c:v>
                </c:pt>
                <c:pt idx="51">
                  <c:v>5317.1455205707571</c:v>
                </c:pt>
                <c:pt idx="52">
                  <c:v>4847.1098565523016</c:v>
                </c:pt>
                <c:pt idx="53">
                  <c:v>4845.1710126096805</c:v>
                </c:pt>
                <c:pt idx="54">
                  <c:v>4558.336888663187</c:v>
                </c:pt>
                <c:pt idx="55">
                  <c:v>4845.9679463378343</c:v>
                </c:pt>
                <c:pt idx="56">
                  <c:v>5246.7294954999734</c:v>
                </c:pt>
                <c:pt idx="57">
                  <c:v>5858.4981546752706</c:v>
                </c:pt>
                <c:pt idx="58">
                  <c:v>5916.4972864065548</c:v>
                </c:pt>
                <c:pt idx="59">
                  <c:v>5762.6683569599854</c:v>
                </c:pt>
                <c:pt idx="60">
                  <c:v>5927.4806719690414</c:v>
                </c:pt>
                <c:pt idx="61">
                  <c:v>5442.612753001973</c:v>
                </c:pt>
                <c:pt idx="62">
                  <c:v>5456.7635461597783</c:v>
                </c:pt>
                <c:pt idx="63">
                  <c:v>5226.4881245118358</c:v>
                </c:pt>
                <c:pt idx="64">
                  <c:v>5647.7430673474901</c:v>
                </c:pt>
                <c:pt idx="65">
                  <c:v>6102.3863842689634</c:v>
                </c:pt>
                <c:pt idx="66">
                  <c:v>6390.419021606458</c:v>
                </c:pt>
                <c:pt idx="67">
                  <c:v>6452.4060861160406</c:v>
                </c:pt>
                <c:pt idx="68">
                  <c:v>6734.3762320793121</c:v>
                </c:pt>
                <c:pt idx="69">
                  <c:v>6593.6277688288537</c:v>
                </c:pt>
                <c:pt idx="70">
                  <c:v>6421.5340840624203</c:v>
                </c:pt>
                <c:pt idx="71">
                  <c:v>6704.7237371695728</c:v>
                </c:pt>
                <c:pt idx="72">
                  <c:v>6661.8135052516873</c:v>
                </c:pt>
                <c:pt idx="73">
                  <c:v>6914.9624184512513</c:v>
                </c:pt>
                <c:pt idx="74">
                  <c:v>6921.8773808697015</c:v>
                </c:pt>
                <c:pt idx="75">
                  <c:v>7490.1635138391039</c:v>
                </c:pt>
                <c:pt idx="76">
                  <c:v>7639.2177677645022</c:v>
                </c:pt>
                <c:pt idx="77">
                  <c:v>7792.7660448965689</c:v>
                </c:pt>
                <c:pt idx="78">
                  <c:v>8276.6968162846442</c:v>
                </c:pt>
                <c:pt idx="79">
                  <c:v>8616.0413857523145</c:v>
                </c:pt>
                <c:pt idx="80">
                  <c:v>8211.0874406219555</c:v>
                </c:pt>
                <c:pt idx="81">
                  <c:v>9048.6183595653947</c:v>
                </c:pt>
                <c:pt idx="82">
                  <c:v>9420.5165741435321</c:v>
                </c:pt>
                <c:pt idx="83">
                  <c:v>9352.6888548096995</c:v>
                </c:pt>
                <c:pt idx="84">
                  <c:v>9555.6422029590703</c:v>
                </c:pt>
                <c:pt idx="85">
                  <c:v>9411.3520056943871</c:v>
                </c:pt>
                <c:pt idx="86">
                  <c:v>8815.613423733932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1-4C27-9021-E4FC116DD24F}"/>
            </c:ext>
          </c:extLst>
        </c:ser>
        <c:ser>
          <c:idx val="3"/>
          <c:order val="3"/>
          <c:tx>
            <c:strRef>
              <c:f>Plan1!$T$14</c:f>
              <c:strCache>
                <c:ptCount val="1"/>
                <c:pt idx="0">
                  <c:v>Serviços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Plan1!$P$15:$P$101</c:f>
              <c:numCache>
                <c:formatCode>General</c:formatCode>
                <c:ptCount val="87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</c:numCache>
            </c:numRef>
          </c:cat>
          <c:val>
            <c:numRef>
              <c:f>Plan1!$T$15:$T$101</c:f>
              <c:numCache>
                <c:formatCode>0</c:formatCode>
                <c:ptCount val="87"/>
                <c:pt idx="0">
                  <c:v>100</c:v>
                </c:pt>
                <c:pt idx="1">
                  <c:v>91.4</c:v>
                </c:pt>
                <c:pt idx="2">
                  <c:v>86.83</c:v>
                </c:pt>
                <c:pt idx="3">
                  <c:v>88.04562</c:v>
                </c:pt>
                <c:pt idx="4">
                  <c:v>101.42855424</c:v>
                </c:pt>
                <c:pt idx="5">
                  <c:v>110.75998123007999</c:v>
                </c:pt>
                <c:pt idx="6">
                  <c:v>117.29482012265471</c:v>
                </c:pt>
                <c:pt idx="7">
                  <c:v>132.66044155872248</c:v>
                </c:pt>
                <c:pt idx="8">
                  <c:v>140.22208672756969</c:v>
                </c:pt>
                <c:pt idx="9">
                  <c:v>143.02652846212106</c:v>
                </c:pt>
                <c:pt idx="10">
                  <c:v>148.74758960060589</c:v>
                </c:pt>
                <c:pt idx="11">
                  <c:v>143.24392878538347</c:v>
                </c:pt>
                <c:pt idx="12">
                  <c:v>151.98180844129186</c:v>
                </c:pt>
                <c:pt idx="13">
                  <c:v>142.25497270104918</c:v>
                </c:pt>
                <c:pt idx="14">
                  <c:v>161.45939401569083</c:v>
                </c:pt>
                <c:pt idx="15">
                  <c:v>177.28241462922853</c:v>
                </c:pt>
                <c:pt idx="16">
                  <c:v>182.42360465347619</c:v>
                </c:pt>
                <c:pt idx="17">
                  <c:v>201.03081232813076</c:v>
                </c:pt>
                <c:pt idx="18">
                  <c:v>215.50503081575619</c:v>
                </c:pt>
                <c:pt idx="19">
                  <c:v>231.63386121257207</c:v>
                </c:pt>
                <c:pt idx="20">
                  <c:v>242.07872818933808</c:v>
                </c:pt>
                <c:pt idx="21">
                  <c:v>260.6284687688925</c:v>
                </c:pt>
                <c:pt idx="22">
                  <c:v>270.29978888073839</c:v>
                </c:pt>
                <c:pt idx="23">
                  <c:v>288.74542979837474</c:v>
                </c:pt>
                <c:pt idx="24">
                  <c:v>304.10958490345314</c:v>
                </c:pt>
                <c:pt idx="25">
                  <c:v>321.96733084094825</c:v>
                </c:pt>
                <c:pt idx="26">
                  <c:v>356.23201052107311</c:v>
                </c:pt>
                <c:pt idx="27">
                  <c:v>369.3498498888348</c:v>
                </c:pt>
                <c:pt idx="28">
                  <c:v>400.9119489337856</c:v>
                </c:pt>
                <c:pt idx="29">
                  <c:v>432.04396949587004</c:v>
                </c:pt>
                <c:pt idx="30">
                  <c:v>466.90342131087624</c:v>
                </c:pt>
                <c:pt idx="31">
                  <c:v>511.8176912998004</c:v>
                </c:pt>
                <c:pt idx="32">
                  <c:v>562.3944249159631</c:v>
                </c:pt>
                <c:pt idx="33">
                  <c:v>595.34973157142167</c:v>
                </c:pt>
                <c:pt idx="34">
                  <c:v>610.32827172461816</c:v>
                </c:pt>
                <c:pt idx="35">
                  <c:v>634.88039873512798</c:v>
                </c:pt>
                <c:pt idx="36">
                  <c:v>665.7272439829145</c:v>
                </c:pt>
                <c:pt idx="37">
                  <c:v>725.83857516606759</c:v>
                </c:pt>
                <c:pt idx="38">
                  <c:v>774.099520020662</c:v>
                </c:pt>
                <c:pt idx="39">
                  <c:v>838.13380615256904</c:v>
                </c:pt>
                <c:pt idx="40">
                  <c:v>914.63326038036098</c:v>
                </c:pt>
                <c:pt idx="41">
                  <c:v>1018.2979876063963</c:v>
                </c:pt>
                <c:pt idx="42">
                  <c:v>1132.3473622183128</c:v>
                </c:pt>
                <c:pt idx="43">
                  <c:v>1272.7584351333835</c:v>
                </c:pt>
                <c:pt idx="44">
                  <c:v>1471.3087510141913</c:v>
                </c:pt>
                <c:pt idx="45">
                  <c:v>1627.2674786216955</c:v>
                </c:pt>
                <c:pt idx="46">
                  <c:v>1708.6308525527804</c:v>
                </c:pt>
                <c:pt idx="47">
                  <c:v>1906.8320314489029</c:v>
                </c:pt>
                <c:pt idx="48">
                  <c:v>2002.173633021348</c:v>
                </c:pt>
                <c:pt idx="49">
                  <c:v>2126.3083982686717</c:v>
                </c:pt>
                <c:pt idx="50">
                  <c:v>2292.1604533336281</c:v>
                </c:pt>
                <c:pt idx="51">
                  <c:v>2498.9133262243213</c:v>
                </c:pt>
                <c:pt idx="52">
                  <c:v>2436.9402757339581</c:v>
                </c:pt>
                <c:pt idx="53">
                  <c:v>2488.3597155519446</c:v>
                </c:pt>
                <c:pt idx="54">
                  <c:v>2475.1714090595192</c:v>
                </c:pt>
                <c:pt idx="55">
                  <c:v>2607.5930794442033</c:v>
                </c:pt>
                <c:pt idx="56">
                  <c:v>2788.5600391576313</c:v>
                </c:pt>
                <c:pt idx="57">
                  <c:v>3014.4334023293991</c:v>
                </c:pt>
                <c:pt idx="58">
                  <c:v>3109.0866111625423</c:v>
                </c:pt>
                <c:pt idx="59">
                  <c:v>3181.5283292026293</c:v>
                </c:pt>
                <c:pt idx="60">
                  <c:v>3294.1544320564026</c:v>
                </c:pt>
                <c:pt idx="61">
                  <c:v>3269.118858372774</c:v>
                </c:pt>
                <c:pt idx="62">
                  <c:v>3333.1935879968801</c:v>
                </c:pt>
                <c:pt idx="63">
                  <c:v>3383.8581305344328</c:v>
                </c:pt>
                <c:pt idx="64">
                  <c:v>3490.7880474593203</c:v>
                </c:pt>
                <c:pt idx="65">
                  <c:v>3631.1177269671844</c:v>
                </c:pt>
                <c:pt idx="66">
                  <c:v>3745.8610471393472</c:v>
                </c:pt>
                <c:pt idx="67">
                  <c:v>3832.0158512235521</c:v>
                </c:pt>
                <c:pt idx="68">
                  <c:v>3928.9658522595082</c:v>
                </c:pt>
                <c:pt idx="69">
                  <c:v>3984.7571673615935</c:v>
                </c:pt>
                <c:pt idx="70">
                  <c:v>4057.2797478075745</c:v>
                </c:pt>
                <c:pt idx="71">
                  <c:v>4213.4850180981657</c:v>
                </c:pt>
                <c:pt idx="72">
                  <c:v>4300.2828094709876</c:v>
                </c:pt>
                <c:pt idx="73">
                  <c:v>4434.4516331264822</c:v>
                </c:pt>
                <c:pt idx="74">
                  <c:v>4478.3527042944343</c:v>
                </c:pt>
                <c:pt idx="75">
                  <c:v>4702.7181747795858</c:v>
                </c:pt>
                <c:pt idx="76">
                  <c:v>4874.8376599765188</c:v>
                </c:pt>
                <c:pt idx="77">
                  <c:v>5085.918130653502</c:v>
                </c:pt>
                <c:pt idx="78">
                  <c:v>5382.4271576706005</c:v>
                </c:pt>
                <c:pt idx="79">
                  <c:v>5641.860146670323</c:v>
                </c:pt>
                <c:pt idx="80">
                  <c:v>5758.6466517063991</c:v>
                </c:pt>
                <c:pt idx="81">
                  <c:v>6092.6481575053695</c:v>
                </c:pt>
                <c:pt idx="82">
                  <c:v>6303.4537837550542</c:v>
                </c:pt>
                <c:pt idx="83">
                  <c:v>6486.2539434839518</c:v>
                </c:pt>
                <c:pt idx="84">
                  <c:v>6664.6259269297598</c:v>
                </c:pt>
                <c:pt idx="85">
                  <c:v>6730.6057236063643</c:v>
                </c:pt>
                <c:pt idx="86">
                  <c:v>6548.8793690689918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11-4C27-9021-E4FC116D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416"/>
        <c:axId val="4426976"/>
      </c:lineChart>
      <c:catAx>
        <c:axId val="44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26976"/>
        <c:crosses val="autoZero"/>
        <c:auto val="1"/>
        <c:lblAlgn val="ctr"/>
        <c:lblOffset val="100"/>
        <c:noMultiLvlLbl val="0"/>
      </c:catAx>
      <c:valAx>
        <c:axId val="442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X: Participação dos Macrosetores no PIB Brasileiro- 1929-2014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Plan1!$AF$14</c:f>
              <c:strCache>
                <c:ptCount val="1"/>
                <c:pt idx="0">
                  <c:v>Part. do VA Bruto da Agrop./VA Bruto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Plan1!$AE$15:$AE$100</c:f>
              <c:strCache>
                <c:ptCount val="86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 (1)</c:v>
                </c:pt>
                <c:pt idx="82">
                  <c:v>2011 (1)</c:v>
                </c:pt>
                <c:pt idx="83">
                  <c:v>2012 (1)</c:v>
                </c:pt>
                <c:pt idx="84">
                  <c:v>2013 (1)</c:v>
                </c:pt>
                <c:pt idx="85">
                  <c:v>2014 (1)</c:v>
                </c:pt>
              </c:strCache>
            </c:strRef>
          </c:cat>
          <c:val>
            <c:numRef>
              <c:f>Plan1!$AF$15:$AF$100</c:f>
              <c:numCache>
                <c:formatCode>0.0</c:formatCode>
                <c:ptCount val="86"/>
                <c:pt idx="0">
                  <c:v>29.219715995679412</c:v>
                </c:pt>
                <c:pt idx="1">
                  <c:v>31.262456552596944</c:v>
                </c:pt>
                <c:pt idx="2">
                  <c:v>30.629560483757196</c:v>
                </c:pt>
                <c:pt idx="3">
                  <c:v>31.580257383741401</c:v>
                </c:pt>
                <c:pt idx="4">
                  <c:v>31.142262557604148</c:v>
                </c:pt>
                <c:pt idx="5">
                  <c:v>30.455812435006667</c:v>
                </c:pt>
                <c:pt idx="6">
                  <c:v>28.442604255767655</c:v>
                </c:pt>
                <c:pt idx="7">
                  <c:v>27.597773756383535</c:v>
                </c:pt>
                <c:pt idx="8">
                  <c:v>26.538472907952222</c:v>
                </c:pt>
                <c:pt idx="9">
                  <c:v>26.8679595591923</c:v>
                </c:pt>
                <c:pt idx="10">
                  <c:v>25.394190925653671</c:v>
                </c:pt>
                <c:pt idx="11">
                  <c:v>25.709799788934802</c:v>
                </c:pt>
                <c:pt idx="12">
                  <c:v>25.73031931933944</c:v>
                </c:pt>
                <c:pt idx="13">
                  <c:v>25.682903952230735</c:v>
                </c:pt>
                <c:pt idx="14">
                  <c:v>24.625442040191405</c:v>
                </c:pt>
                <c:pt idx="15">
                  <c:v>23.308937464293599</c:v>
                </c:pt>
                <c:pt idx="16">
                  <c:v>22.27928065363912</c:v>
                </c:pt>
                <c:pt idx="17">
                  <c:v>21.601266939563224</c:v>
                </c:pt>
                <c:pt idx="18">
                  <c:v>21.4</c:v>
                </c:pt>
                <c:pt idx="19">
                  <c:v>23.4</c:v>
                </c:pt>
                <c:pt idx="20">
                  <c:v>24.2</c:v>
                </c:pt>
                <c:pt idx="21">
                  <c:v>25.1</c:v>
                </c:pt>
                <c:pt idx="22">
                  <c:v>24.6</c:v>
                </c:pt>
                <c:pt idx="23">
                  <c:v>25.8</c:v>
                </c:pt>
                <c:pt idx="24">
                  <c:v>24.4</c:v>
                </c:pt>
                <c:pt idx="25">
                  <c:v>25</c:v>
                </c:pt>
                <c:pt idx="26">
                  <c:v>24.3</c:v>
                </c:pt>
                <c:pt idx="27">
                  <c:v>21.8</c:v>
                </c:pt>
                <c:pt idx="28">
                  <c:v>21.2</c:v>
                </c:pt>
                <c:pt idx="29">
                  <c:v>19</c:v>
                </c:pt>
                <c:pt idx="30">
                  <c:v>17.7</c:v>
                </c:pt>
                <c:pt idx="31">
                  <c:v>18.3</c:v>
                </c:pt>
                <c:pt idx="32">
                  <c:v>17.5</c:v>
                </c:pt>
                <c:pt idx="33">
                  <c:v>18</c:v>
                </c:pt>
                <c:pt idx="34">
                  <c:v>16.5</c:v>
                </c:pt>
                <c:pt idx="35">
                  <c:v>16.899999999999999</c:v>
                </c:pt>
                <c:pt idx="36">
                  <c:v>16.5</c:v>
                </c:pt>
                <c:pt idx="37">
                  <c:v>14.8</c:v>
                </c:pt>
                <c:pt idx="38">
                  <c:v>14.3</c:v>
                </c:pt>
                <c:pt idx="39">
                  <c:v>12.3</c:v>
                </c:pt>
                <c:pt idx="40">
                  <c:v>11.9</c:v>
                </c:pt>
                <c:pt idx="41">
                  <c:v>12.3</c:v>
                </c:pt>
                <c:pt idx="42">
                  <c:v>13</c:v>
                </c:pt>
                <c:pt idx="43">
                  <c:v>13.1</c:v>
                </c:pt>
                <c:pt idx="44">
                  <c:v>12.6</c:v>
                </c:pt>
                <c:pt idx="45">
                  <c:v>12.2</c:v>
                </c:pt>
                <c:pt idx="46">
                  <c:v>11.5</c:v>
                </c:pt>
                <c:pt idx="47">
                  <c:v>11.7</c:v>
                </c:pt>
                <c:pt idx="48">
                  <c:v>13.6</c:v>
                </c:pt>
                <c:pt idx="49">
                  <c:v>11.2</c:v>
                </c:pt>
                <c:pt idx="50">
                  <c:v>10.8</c:v>
                </c:pt>
                <c:pt idx="51">
                  <c:v>10.9</c:v>
                </c:pt>
                <c:pt idx="52">
                  <c:v>11.2</c:v>
                </c:pt>
                <c:pt idx="53">
                  <c:v>9.6999999999999993</c:v>
                </c:pt>
                <c:pt idx="54">
                  <c:v>12.4</c:v>
                </c:pt>
                <c:pt idx="55">
                  <c:v>13.8</c:v>
                </c:pt>
                <c:pt idx="56">
                  <c:v>12.6</c:v>
                </c:pt>
                <c:pt idx="57">
                  <c:v>12.1</c:v>
                </c:pt>
                <c:pt idx="58">
                  <c:v>10.8</c:v>
                </c:pt>
                <c:pt idx="59">
                  <c:v>11.4</c:v>
                </c:pt>
                <c:pt idx="60">
                  <c:v>9.8000000000000007</c:v>
                </c:pt>
                <c:pt idx="61">
                  <c:v>8.1</c:v>
                </c:pt>
                <c:pt idx="62">
                  <c:v>7.8</c:v>
                </c:pt>
                <c:pt idx="63">
                  <c:v>7.7</c:v>
                </c:pt>
                <c:pt idx="64">
                  <c:v>7.6</c:v>
                </c:pt>
                <c:pt idx="65">
                  <c:v>9.9</c:v>
                </c:pt>
                <c:pt idx="66">
                  <c:v>5.8</c:v>
                </c:pt>
                <c:pt idx="67">
                  <c:v>5.4</c:v>
                </c:pt>
                <c:pt idx="68">
                  <c:v>5.3</c:v>
                </c:pt>
                <c:pt idx="69">
                  <c:v>5.4</c:v>
                </c:pt>
                <c:pt idx="70">
                  <c:v>5.3</c:v>
                </c:pt>
                <c:pt idx="71">
                  <c:v>5.5</c:v>
                </c:pt>
                <c:pt idx="72">
                  <c:v>5.6</c:v>
                </c:pt>
                <c:pt idx="73">
                  <c:v>6.4</c:v>
                </c:pt>
                <c:pt idx="74">
                  <c:v>7.2</c:v>
                </c:pt>
                <c:pt idx="75">
                  <c:v>6.7</c:v>
                </c:pt>
                <c:pt idx="76">
                  <c:v>5.5</c:v>
                </c:pt>
                <c:pt idx="77">
                  <c:v>5.0999999999999996</c:v>
                </c:pt>
                <c:pt idx="78">
                  <c:v>5.2</c:v>
                </c:pt>
                <c:pt idx="79">
                  <c:v>5.4</c:v>
                </c:pt>
                <c:pt idx="80">
                  <c:v>5.3</c:v>
                </c:pt>
                <c:pt idx="81">
                  <c:v>4.9000000000000004</c:v>
                </c:pt>
                <c:pt idx="82">
                  <c:v>5.0999999999999996</c:v>
                </c:pt>
                <c:pt idx="83">
                  <c:v>5.3</c:v>
                </c:pt>
                <c:pt idx="84">
                  <c:v>5.6</c:v>
                </c:pt>
                <c:pt idx="8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9-4A6A-94DB-D63758D89119}"/>
            </c:ext>
          </c:extLst>
        </c:ser>
        <c:ser>
          <c:idx val="1"/>
          <c:order val="1"/>
          <c:tx>
            <c:strRef>
              <c:f>Plan1!$AG$14</c:f>
              <c:strCache>
                <c:ptCount val="1"/>
                <c:pt idx="0">
                  <c:v>Part. do VA Bruto da Ind./VA Bruto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Plan1!$AE$15:$AE$100</c:f>
              <c:strCache>
                <c:ptCount val="86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 (1)</c:v>
                </c:pt>
                <c:pt idx="82">
                  <c:v>2011 (1)</c:v>
                </c:pt>
                <c:pt idx="83">
                  <c:v>2012 (1)</c:v>
                </c:pt>
                <c:pt idx="84">
                  <c:v>2013 (1)</c:v>
                </c:pt>
                <c:pt idx="85">
                  <c:v>2014 (1)</c:v>
                </c:pt>
              </c:strCache>
            </c:strRef>
          </c:cat>
          <c:val>
            <c:numRef>
              <c:f>Plan1!$AG$15:$AG$100</c:f>
              <c:numCache>
                <c:formatCode>0.0</c:formatCode>
                <c:ptCount val="86"/>
                <c:pt idx="0">
                  <c:v>17.046981547362954</c:v>
                </c:pt>
                <c:pt idx="1">
                  <c:v>16.814955914557309</c:v>
                </c:pt>
                <c:pt idx="2">
                  <c:v>17.793210573792294</c:v>
                </c:pt>
                <c:pt idx="3">
                  <c:v>17.549361028492676</c:v>
                </c:pt>
                <c:pt idx="4">
                  <c:v>17.259609101632627</c:v>
                </c:pt>
                <c:pt idx="5">
                  <c:v>17.657959850197724</c:v>
                </c:pt>
                <c:pt idx="6">
                  <c:v>18.926275836568433</c:v>
                </c:pt>
                <c:pt idx="7">
                  <c:v>19.655466202907633</c:v>
                </c:pt>
                <c:pt idx="8">
                  <c:v>19.901772680755617</c:v>
                </c:pt>
                <c:pt idx="9">
                  <c:v>20.052178222264253</c:v>
                </c:pt>
                <c:pt idx="10">
                  <c:v>21.202489105360691</c:v>
                </c:pt>
                <c:pt idx="11">
                  <c:v>21.269266619764508</c:v>
                </c:pt>
                <c:pt idx="12">
                  <c:v>21.3062667543179</c:v>
                </c:pt>
                <c:pt idx="13">
                  <c:v>22.557261513163958</c:v>
                </c:pt>
                <c:pt idx="14">
                  <c:v>22.87822998688835</c:v>
                </c:pt>
                <c:pt idx="15">
                  <c:v>23.410383454870406</c:v>
                </c:pt>
                <c:pt idx="16">
                  <c:v>24.137974262246988</c:v>
                </c:pt>
                <c:pt idx="17">
                  <c:v>25.583970606058227</c:v>
                </c:pt>
                <c:pt idx="18">
                  <c:v>26</c:v>
                </c:pt>
                <c:pt idx="19">
                  <c:v>24.9</c:v>
                </c:pt>
                <c:pt idx="20">
                  <c:v>25.4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  <c:pt idx="24">
                  <c:v>26.3</c:v>
                </c:pt>
                <c:pt idx="25">
                  <c:v>26.7</c:v>
                </c:pt>
                <c:pt idx="26">
                  <c:v>26.6</c:v>
                </c:pt>
                <c:pt idx="27">
                  <c:v>28.2</c:v>
                </c:pt>
                <c:pt idx="28">
                  <c:v>28.9</c:v>
                </c:pt>
                <c:pt idx="29">
                  <c:v>32.200000000000003</c:v>
                </c:pt>
                <c:pt idx="30">
                  <c:v>33.9</c:v>
                </c:pt>
                <c:pt idx="31">
                  <c:v>33.200000000000003</c:v>
                </c:pt>
                <c:pt idx="32">
                  <c:v>33.5</c:v>
                </c:pt>
                <c:pt idx="33">
                  <c:v>33.6</c:v>
                </c:pt>
                <c:pt idx="34">
                  <c:v>34.200000000000003</c:v>
                </c:pt>
                <c:pt idx="35">
                  <c:v>33.700000000000003</c:v>
                </c:pt>
                <c:pt idx="36">
                  <c:v>33.200000000000003</c:v>
                </c:pt>
                <c:pt idx="37">
                  <c:v>34.200000000000003</c:v>
                </c:pt>
                <c:pt idx="38">
                  <c:v>33.5</c:v>
                </c:pt>
                <c:pt idx="39">
                  <c:v>36.299999999999997</c:v>
                </c:pt>
                <c:pt idx="40">
                  <c:v>36.9</c:v>
                </c:pt>
                <c:pt idx="41">
                  <c:v>38.299999999999997</c:v>
                </c:pt>
                <c:pt idx="42">
                  <c:v>38.799999999999997</c:v>
                </c:pt>
                <c:pt idx="43">
                  <c:v>39.5</c:v>
                </c:pt>
                <c:pt idx="44">
                  <c:v>41.9</c:v>
                </c:pt>
                <c:pt idx="45">
                  <c:v>43.2</c:v>
                </c:pt>
                <c:pt idx="46">
                  <c:v>43.3</c:v>
                </c:pt>
                <c:pt idx="47">
                  <c:v>43</c:v>
                </c:pt>
                <c:pt idx="48">
                  <c:v>41.8</c:v>
                </c:pt>
                <c:pt idx="49">
                  <c:v>43.1</c:v>
                </c:pt>
                <c:pt idx="50">
                  <c:v>43.6</c:v>
                </c:pt>
                <c:pt idx="51">
                  <c:v>44</c:v>
                </c:pt>
                <c:pt idx="52">
                  <c:v>44.2</c:v>
                </c:pt>
                <c:pt idx="53">
                  <c:v>45.7</c:v>
                </c:pt>
                <c:pt idx="54">
                  <c:v>44.3</c:v>
                </c:pt>
                <c:pt idx="55">
                  <c:v>46.1</c:v>
                </c:pt>
                <c:pt idx="56">
                  <c:v>47.9</c:v>
                </c:pt>
                <c:pt idx="57">
                  <c:v>47.1</c:v>
                </c:pt>
                <c:pt idx="58">
                  <c:v>47.5</c:v>
                </c:pt>
                <c:pt idx="59">
                  <c:v>46.7</c:v>
                </c:pt>
                <c:pt idx="60">
                  <c:v>46.3</c:v>
                </c:pt>
                <c:pt idx="61">
                  <c:v>38.700000000000003</c:v>
                </c:pt>
                <c:pt idx="62">
                  <c:v>36.200000000000003</c:v>
                </c:pt>
                <c:pt idx="63">
                  <c:v>38.700000000000003</c:v>
                </c:pt>
                <c:pt idx="64">
                  <c:v>41.6</c:v>
                </c:pt>
                <c:pt idx="65">
                  <c:v>40</c:v>
                </c:pt>
                <c:pt idx="66">
                  <c:v>27</c:v>
                </c:pt>
                <c:pt idx="67">
                  <c:v>25.3</c:v>
                </c:pt>
                <c:pt idx="68">
                  <c:v>25.4</c:v>
                </c:pt>
                <c:pt idx="69">
                  <c:v>24.9</c:v>
                </c:pt>
                <c:pt idx="70">
                  <c:v>24.8</c:v>
                </c:pt>
                <c:pt idx="71">
                  <c:v>26.5</c:v>
                </c:pt>
                <c:pt idx="72">
                  <c:v>26.3</c:v>
                </c:pt>
                <c:pt idx="73">
                  <c:v>26.2</c:v>
                </c:pt>
                <c:pt idx="74">
                  <c:v>27</c:v>
                </c:pt>
                <c:pt idx="75">
                  <c:v>28.7</c:v>
                </c:pt>
                <c:pt idx="76">
                  <c:v>28.6</c:v>
                </c:pt>
                <c:pt idx="77">
                  <c:v>27.8</c:v>
                </c:pt>
                <c:pt idx="78">
                  <c:v>27.1</c:v>
                </c:pt>
                <c:pt idx="79">
                  <c:v>27.4</c:v>
                </c:pt>
                <c:pt idx="80">
                  <c:v>25.7</c:v>
                </c:pt>
                <c:pt idx="81">
                  <c:v>27.4</c:v>
                </c:pt>
                <c:pt idx="82">
                  <c:v>27.2</c:v>
                </c:pt>
                <c:pt idx="83">
                  <c:v>25.4</c:v>
                </c:pt>
                <c:pt idx="84">
                  <c:v>24.4</c:v>
                </c:pt>
                <c:pt idx="8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9-4A6A-94DB-D63758D89119}"/>
            </c:ext>
          </c:extLst>
        </c:ser>
        <c:ser>
          <c:idx val="2"/>
          <c:order val="2"/>
          <c:tx>
            <c:strRef>
              <c:f>Plan1!$AH$14</c:f>
              <c:strCache>
                <c:ptCount val="1"/>
                <c:pt idx="0">
                  <c:v>Part. do VA Bruto dos Servs./VA Bruto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Plan1!$AE$15:$AE$100</c:f>
              <c:strCache>
                <c:ptCount val="86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 (1)</c:v>
                </c:pt>
                <c:pt idx="82">
                  <c:v>2011 (1)</c:v>
                </c:pt>
                <c:pt idx="83">
                  <c:v>2012 (1)</c:v>
                </c:pt>
                <c:pt idx="84">
                  <c:v>2013 (1)</c:v>
                </c:pt>
                <c:pt idx="85">
                  <c:v>2014 (1)</c:v>
                </c:pt>
              </c:strCache>
            </c:strRef>
          </c:cat>
          <c:val>
            <c:numRef>
              <c:f>Plan1!$AH$15:$AH$100</c:f>
              <c:numCache>
                <c:formatCode>0.0</c:formatCode>
                <c:ptCount val="86"/>
                <c:pt idx="0">
                  <c:v>53.733302456957631</c:v>
                </c:pt>
                <c:pt idx="1">
                  <c:v>51.922587532845753</c:v>
                </c:pt>
                <c:pt idx="2">
                  <c:v>51.577228942450503</c:v>
                </c:pt>
                <c:pt idx="3">
                  <c:v>50.87038158776592</c:v>
                </c:pt>
                <c:pt idx="4">
                  <c:v>51.598128340763225</c:v>
                </c:pt>
                <c:pt idx="5">
                  <c:v>51.886227714795616</c:v>
                </c:pt>
                <c:pt idx="6">
                  <c:v>52.631119907663916</c:v>
                </c:pt>
                <c:pt idx="7">
                  <c:v>52.746760040708828</c:v>
                </c:pt>
                <c:pt idx="8">
                  <c:v>53.559754411292168</c:v>
                </c:pt>
                <c:pt idx="9">
                  <c:v>53.07986221854344</c:v>
                </c:pt>
                <c:pt idx="10">
                  <c:v>53.403319968985627</c:v>
                </c:pt>
                <c:pt idx="11">
                  <c:v>53.02093359130069</c:v>
                </c:pt>
                <c:pt idx="12">
                  <c:v>52.963413926342675</c:v>
                </c:pt>
                <c:pt idx="13">
                  <c:v>51.759834534605311</c:v>
                </c:pt>
                <c:pt idx="14">
                  <c:v>52.496327972920241</c:v>
                </c:pt>
                <c:pt idx="15">
                  <c:v>53.280679080835988</c:v>
                </c:pt>
                <c:pt idx="16">
                  <c:v>53.582745084113895</c:v>
                </c:pt>
                <c:pt idx="17">
                  <c:v>52.814762454378553</c:v>
                </c:pt>
                <c:pt idx="18">
                  <c:v>55.7</c:v>
                </c:pt>
                <c:pt idx="19">
                  <c:v>54.6</c:v>
                </c:pt>
                <c:pt idx="20">
                  <c:v>53</c:v>
                </c:pt>
                <c:pt idx="21">
                  <c:v>53.3</c:v>
                </c:pt>
                <c:pt idx="22">
                  <c:v>52.8</c:v>
                </c:pt>
                <c:pt idx="23">
                  <c:v>52.5</c:v>
                </c:pt>
                <c:pt idx="24">
                  <c:v>52.8</c:v>
                </c:pt>
                <c:pt idx="25">
                  <c:v>51.9</c:v>
                </c:pt>
                <c:pt idx="26">
                  <c:v>52.8</c:v>
                </c:pt>
                <c:pt idx="27">
                  <c:v>53.3</c:v>
                </c:pt>
                <c:pt idx="28">
                  <c:v>53.7</c:v>
                </c:pt>
                <c:pt idx="29">
                  <c:v>52.2</c:v>
                </c:pt>
                <c:pt idx="30">
                  <c:v>51.3</c:v>
                </c:pt>
                <c:pt idx="31">
                  <c:v>51.5</c:v>
                </c:pt>
                <c:pt idx="32">
                  <c:v>52</c:v>
                </c:pt>
                <c:pt idx="33">
                  <c:v>51.7</c:v>
                </c:pt>
                <c:pt idx="34">
                  <c:v>52.6</c:v>
                </c:pt>
                <c:pt idx="35">
                  <c:v>53</c:v>
                </c:pt>
                <c:pt idx="36">
                  <c:v>54.3</c:v>
                </c:pt>
                <c:pt idx="37">
                  <c:v>55.4</c:v>
                </c:pt>
                <c:pt idx="38">
                  <c:v>56.7</c:v>
                </c:pt>
                <c:pt idx="39">
                  <c:v>55.9</c:v>
                </c:pt>
                <c:pt idx="40">
                  <c:v>55.8</c:v>
                </c:pt>
                <c:pt idx="41">
                  <c:v>56.2</c:v>
                </c:pt>
                <c:pt idx="42">
                  <c:v>55.3</c:v>
                </c:pt>
                <c:pt idx="43">
                  <c:v>54.2</c:v>
                </c:pt>
                <c:pt idx="44">
                  <c:v>51.3</c:v>
                </c:pt>
                <c:pt idx="45">
                  <c:v>51.2</c:v>
                </c:pt>
                <c:pt idx="46">
                  <c:v>52.4</c:v>
                </c:pt>
                <c:pt idx="47">
                  <c:v>53.1</c:v>
                </c:pt>
                <c:pt idx="48">
                  <c:v>52.7</c:v>
                </c:pt>
                <c:pt idx="49">
                  <c:v>54.8</c:v>
                </c:pt>
                <c:pt idx="50">
                  <c:v>54.4</c:v>
                </c:pt>
                <c:pt idx="51">
                  <c:v>52.8</c:v>
                </c:pt>
                <c:pt idx="52">
                  <c:v>55.3</c:v>
                </c:pt>
                <c:pt idx="53">
                  <c:v>55.7</c:v>
                </c:pt>
                <c:pt idx="54">
                  <c:v>57.2</c:v>
                </c:pt>
                <c:pt idx="55">
                  <c:v>53.5</c:v>
                </c:pt>
                <c:pt idx="56">
                  <c:v>53</c:v>
                </c:pt>
                <c:pt idx="57">
                  <c:v>48.8</c:v>
                </c:pt>
                <c:pt idx="58">
                  <c:v>57.6</c:v>
                </c:pt>
                <c:pt idx="59">
                  <c:v>58.7</c:v>
                </c:pt>
                <c:pt idx="60">
                  <c:v>70.400000000000006</c:v>
                </c:pt>
                <c:pt idx="61">
                  <c:v>70.3</c:v>
                </c:pt>
                <c:pt idx="62">
                  <c:v>68.900000000000006</c:v>
                </c:pt>
                <c:pt idx="63">
                  <c:v>77.5</c:v>
                </c:pt>
                <c:pt idx="64">
                  <c:v>81.8</c:v>
                </c:pt>
                <c:pt idx="65">
                  <c:v>64.3</c:v>
                </c:pt>
                <c:pt idx="66">
                  <c:v>67.3</c:v>
                </c:pt>
                <c:pt idx="67">
                  <c:v>69.3</c:v>
                </c:pt>
                <c:pt idx="68">
                  <c:v>69.2</c:v>
                </c:pt>
                <c:pt idx="69">
                  <c:v>69.7</c:v>
                </c:pt>
                <c:pt idx="70">
                  <c:v>69.8</c:v>
                </c:pt>
                <c:pt idx="71">
                  <c:v>68</c:v>
                </c:pt>
                <c:pt idx="72">
                  <c:v>68</c:v>
                </c:pt>
                <c:pt idx="73">
                  <c:v>67.3</c:v>
                </c:pt>
                <c:pt idx="74">
                  <c:v>65.8</c:v>
                </c:pt>
                <c:pt idx="75">
                  <c:v>64.599999999999994</c:v>
                </c:pt>
                <c:pt idx="76">
                  <c:v>65.900000000000006</c:v>
                </c:pt>
                <c:pt idx="77">
                  <c:v>67.099999999999994</c:v>
                </c:pt>
                <c:pt idx="78">
                  <c:v>67.7</c:v>
                </c:pt>
                <c:pt idx="79">
                  <c:v>67.2</c:v>
                </c:pt>
                <c:pt idx="80">
                  <c:v>69.099999999999994</c:v>
                </c:pt>
                <c:pt idx="81">
                  <c:v>67.8</c:v>
                </c:pt>
                <c:pt idx="82">
                  <c:v>67.7</c:v>
                </c:pt>
                <c:pt idx="83">
                  <c:v>69.400000000000006</c:v>
                </c:pt>
                <c:pt idx="84">
                  <c:v>70</c:v>
                </c:pt>
                <c:pt idx="8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9-4A6A-94DB-D63758D8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048688"/>
        <c:axId val="114049248"/>
      </c:lineChart>
      <c:catAx>
        <c:axId val="1140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049248"/>
        <c:crosses val="autoZero"/>
        <c:auto val="1"/>
        <c:lblAlgn val="ctr"/>
        <c:lblOffset val="100"/>
        <c:noMultiLvlLbl val="0"/>
      </c:catAx>
      <c:valAx>
        <c:axId val="11404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0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Gráfico 4 </a:t>
            </a:r>
          </a:p>
          <a:p>
            <a:pPr>
              <a:defRPr/>
            </a:pPr>
            <a:r>
              <a:rPr lang="pt-BR" sz="1400" b="0" i="0" baseline="0">
                <a:effectLst/>
              </a:rPr>
              <a:t>Crescimento Econômico e de Macro-Setores</a:t>
            </a:r>
            <a:endParaRPr lang="pt-BR" sz="1400">
              <a:effectLst/>
            </a:endParaRPr>
          </a:p>
          <a:p>
            <a:pPr>
              <a:defRPr/>
            </a:pPr>
            <a:r>
              <a:rPr lang="pt-BR" sz="1400" b="0" i="0" baseline="0">
                <a:effectLst/>
              </a:rPr>
              <a:t>Brasil - 1980-2015 (1980=100)</a:t>
            </a: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Plan1!$Y$65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Plan1!$X$66:$X$101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Plan1!$Y$66:$Y$101</c:f>
              <c:numCache>
                <c:formatCode>0</c:formatCode>
                <c:ptCount val="36"/>
                <c:pt idx="0">
                  <c:v>100</c:v>
                </c:pt>
                <c:pt idx="1">
                  <c:v>95.75</c:v>
                </c:pt>
                <c:pt idx="2">
                  <c:v>96.544725</c:v>
                </c:pt>
                <c:pt idx="3">
                  <c:v>93.715964557499987</c:v>
                </c:pt>
                <c:pt idx="4">
                  <c:v>98.776626643604985</c:v>
                </c:pt>
                <c:pt idx="5">
                  <c:v>106.53059183512798</c:v>
                </c:pt>
                <c:pt idx="6">
                  <c:v>114.50973316357906</c:v>
                </c:pt>
                <c:pt idx="7">
                  <c:v>118.55192674425341</c:v>
                </c:pt>
                <c:pt idx="8">
                  <c:v>118.48079558820685</c:v>
                </c:pt>
                <c:pt idx="9">
                  <c:v>122.22478872879419</c:v>
                </c:pt>
                <c:pt idx="10">
                  <c:v>116.90801041909165</c:v>
                </c:pt>
                <c:pt idx="11">
                  <c:v>118.11216292640829</c:v>
                </c:pt>
                <c:pt idx="12">
                  <c:v>117.47435724660568</c:v>
                </c:pt>
                <c:pt idx="13">
                  <c:v>123.25409562313867</c:v>
                </c:pt>
                <c:pt idx="14">
                  <c:v>130.46446021709227</c:v>
                </c:pt>
                <c:pt idx="15">
                  <c:v>135.97006043825357</c:v>
                </c:pt>
                <c:pt idx="16">
                  <c:v>138.97499877393898</c:v>
                </c:pt>
                <c:pt idx="17">
                  <c:v>143.68625123237553</c:v>
                </c:pt>
                <c:pt idx="18">
                  <c:v>144.17478448656561</c:v>
                </c:pt>
                <c:pt idx="19">
                  <c:v>144.85240597365245</c:v>
                </c:pt>
                <c:pt idx="20">
                  <c:v>151.2114265958958</c:v>
                </c:pt>
                <c:pt idx="21">
                  <c:v>153.31326542557875</c:v>
                </c:pt>
                <c:pt idx="22">
                  <c:v>157.98932002105889</c:v>
                </c:pt>
                <c:pt idx="23">
                  <c:v>159.79039826929898</c:v>
                </c:pt>
                <c:pt idx="24">
                  <c:v>168.99432520961062</c:v>
                </c:pt>
                <c:pt idx="25">
                  <c:v>174.40214361631817</c:v>
                </c:pt>
                <c:pt idx="26">
                  <c:v>181.30846850352435</c:v>
                </c:pt>
                <c:pt idx="27">
                  <c:v>192.31389254168829</c:v>
                </c:pt>
                <c:pt idx="28">
                  <c:v>202.10266967206022</c:v>
                </c:pt>
                <c:pt idx="29">
                  <c:v>201.83993620148655</c:v>
                </c:pt>
                <c:pt idx="30">
                  <c:v>217.03848339745846</c:v>
                </c:pt>
                <c:pt idx="31">
                  <c:v>225.65491118833759</c:v>
                </c:pt>
                <c:pt idx="32">
                  <c:v>229.9874854831537</c:v>
                </c:pt>
                <c:pt idx="33">
                  <c:v>236.88711004764832</c:v>
                </c:pt>
                <c:pt idx="34">
                  <c:v>238.07154559788654</c:v>
                </c:pt>
                <c:pt idx="35">
                  <c:v>229.09624832884623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3-451E-AB2B-0CB6CC3CF62F}"/>
            </c:ext>
          </c:extLst>
        </c:ser>
        <c:ser>
          <c:idx val="1"/>
          <c:order val="1"/>
          <c:tx>
            <c:strRef>
              <c:f>Plan1!$Z$65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Plan1!$X$66:$X$101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Plan1!$Z$66:$Z$101</c:f>
              <c:numCache>
                <c:formatCode>0</c:formatCode>
                <c:ptCount val="36"/>
                <c:pt idx="0">
                  <c:v>100</c:v>
                </c:pt>
                <c:pt idx="1">
                  <c:v>107.96999999999998</c:v>
                </c:pt>
                <c:pt idx="2">
                  <c:v>107.73246599999999</c:v>
                </c:pt>
                <c:pt idx="3">
                  <c:v>107.23689665639999</c:v>
                </c:pt>
                <c:pt idx="4">
                  <c:v>110.05722703846331</c:v>
                </c:pt>
                <c:pt idx="5">
                  <c:v>120.60070938874809</c:v>
                </c:pt>
                <c:pt idx="6">
                  <c:v>110.9285324957705</c:v>
                </c:pt>
                <c:pt idx="7">
                  <c:v>127.53453381038733</c:v>
                </c:pt>
                <c:pt idx="8">
                  <c:v>128.60582389439458</c:v>
                </c:pt>
                <c:pt idx="9">
                  <c:v>132.2710898753848</c:v>
                </c:pt>
                <c:pt idx="10">
                  <c:v>127.35060533202049</c:v>
                </c:pt>
                <c:pt idx="11">
                  <c:v>129.09530862506918</c:v>
                </c:pt>
                <c:pt idx="12">
                  <c:v>135.40806921683506</c:v>
                </c:pt>
                <c:pt idx="13">
                  <c:v>136.74860910208173</c:v>
                </c:pt>
                <c:pt idx="14">
                  <c:v>146.92270561927663</c:v>
                </c:pt>
                <c:pt idx="15">
                  <c:v>155.35606892182309</c:v>
                </c:pt>
                <c:pt idx="16">
                  <c:v>159.93907295501688</c:v>
                </c:pt>
                <c:pt idx="17">
                  <c:v>161.23457944595251</c:v>
                </c:pt>
                <c:pt idx="18">
                  <c:v>166.73267860505948</c:v>
                </c:pt>
                <c:pt idx="19">
                  <c:v>177.62032251796984</c:v>
                </c:pt>
                <c:pt idx="20">
                  <c:v>182.45159529045861</c:v>
                </c:pt>
                <c:pt idx="21">
                  <c:v>191.93907824556246</c:v>
                </c:pt>
                <c:pt idx="22">
                  <c:v>207.33259232085658</c:v>
                </c:pt>
                <c:pt idx="23">
                  <c:v>224.56193074271974</c:v>
                </c:pt>
                <c:pt idx="24">
                  <c:v>229.05316935757415</c:v>
                </c:pt>
                <c:pt idx="25">
                  <c:v>231.618564854379</c:v>
                </c:pt>
                <c:pt idx="26">
                  <c:v>242.36566626362219</c:v>
                </c:pt>
                <c:pt idx="27">
                  <c:v>250.2425504171899</c:v>
                </c:pt>
                <c:pt idx="28">
                  <c:v>264.68154557626173</c:v>
                </c:pt>
                <c:pt idx="29">
                  <c:v>254.80892392626717</c:v>
                </c:pt>
                <c:pt idx="30">
                  <c:v>271.88112182932707</c:v>
                </c:pt>
                <c:pt idx="31">
                  <c:v>287.21521710050109</c:v>
                </c:pt>
                <c:pt idx="32">
                  <c:v>278.36898841380565</c:v>
                </c:pt>
                <c:pt idx="33">
                  <c:v>301.64063584519977</c:v>
                </c:pt>
                <c:pt idx="34">
                  <c:v>310.05640958528085</c:v>
                </c:pt>
                <c:pt idx="35">
                  <c:v>321.24944597130951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3-451E-AB2B-0CB6CC3CF62F}"/>
            </c:ext>
          </c:extLst>
        </c:ser>
        <c:ser>
          <c:idx val="2"/>
          <c:order val="2"/>
          <c:tx>
            <c:strRef>
              <c:f>Plan1!$AA$65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Plan1!$X$66:$X$101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Plan1!$AA$66:$AA$101</c:f>
              <c:numCache>
                <c:formatCode>0</c:formatCode>
                <c:ptCount val="36"/>
                <c:pt idx="0">
                  <c:v>100</c:v>
                </c:pt>
                <c:pt idx="1">
                  <c:v>91.16</c:v>
                </c:pt>
                <c:pt idx="2">
                  <c:v>91.123535999999987</c:v>
                </c:pt>
                <c:pt idx="3">
                  <c:v>85.729022668799985</c:v>
                </c:pt>
                <c:pt idx="4">
                  <c:v>91.138523999201254</c:v>
                </c:pt>
                <c:pt idx="5">
                  <c:v>98.6756799339352</c:v>
                </c:pt>
                <c:pt idx="6">
                  <c:v>110.18126421423204</c:v>
                </c:pt>
                <c:pt idx="7">
                  <c:v>111.27205872995295</c:v>
                </c:pt>
                <c:pt idx="8">
                  <c:v>108.37898520297418</c:v>
                </c:pt>
                <c:pt idx="9">
                  <c:v>111.47862417977923</c:v>
                </c:pt>
                <c:pt idx="10">
                  <c:v>102.35967272187328</c:v>
                </c:pt>
                <c:pt idx="11">
                  <c:v>102.62580787095017</c:v>
                </c:pt>
                <c:pt idx="12">
                  <c:v>98.294998778796071</c:v>
                </c:pt>
                <c:pt idx="13">
                  <c:v>106.21757568036703</c:v>
                </c:pt>
                <c:pt idx="14">
                  <c:v>114.76809052263658</c:v>
                </c:pt>
                <c:pt idx="15">
                  <c:v>120.18514439530502</c:v>
                </c:pt>
                <c:pt idx="16">
                  <c:v>121.35094029593948</c:v>
                </c:pt>
                <c:pt idx="17">
                  <c:v>126.65397638687205</c:v>
                </c:pt>
                <c:pt idx="18">
                  <c:v>124.00690828038641</c:v>
                </c:pt>
                <c:pt idx="19">
                  <c:v>120.77032797426833</c:v>
                </c:pt>
                <c:pt idx="20">
                  <c:v>126.09629943793357</c:v>
                </c:pt>
                <c:pt idx="21">
                  <c:v>125.2892831215308</c:v>
                </c:pt>
                <c:pt idx="22">
                  <c:v>130.05027588014897</c:v>
                </c:pt>
                <c:pt idx="23">
                  <c:v>130.18032615602911</c:v>
                </c:pt>
                <c:pt idx="24">
                  <c:v>140.86813093343912</c:v>
                </c:pt>
                <c:pt idx="25">
                  <c:v>143.67140673901457</c:v>
                </c:pt>
                <c:pt idx="26">
                  <c:v>146.55920201446875</c:v>
                </c:pt>
                <c:pt idx="27">
                  <c:v>155.66052845956727</c:v>
                </c:pt>
                <c:pt idx="28">
                  <c:v>162.04261012640953</c:v>
                </c:pt>
                <c:pt idx="29">
                  <c:v>154.42660745046828</c:v>
                </c:pt>
                <c:pt idx="30">
                  <c:v>170.17812141041605</c:v>
                </c:pt>
                <c:pt idx="31">
                  <c:v>177.17244220038413</c:v>
                </c:pt>
                <c:pt idx="32">
                  <c:v>175.89680061654136</c:v>
                </c:pt>
                <c:pt idx="33">
                  <c:v>179.71376118992032</c:v>
                </c:pt>
                <c:pt idx="34">
                  <c:v>177.00008339595252</c:v>
                </c:pt>
                <c:pt idx="35">
                  <c:v>165.79597811698872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3-451E-AB2B-0CB6CC3CF62F}"/>
            </c:ext>
          </c:extLst>
        </c:ser>
        <c:ser>
          <c:idx val="3"/>
          <c:order val="3"/>
          <c:tx>
            <c:strRef>
              <c:f>Plan1!$AB$65</c:f>
              <c:strCache>
                <c:ptCount val="1"/>
                <c:pt idx="0">
                  <c:v>Serviços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Plan1!$X$66:$X$101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Plan1!$AB$66:$AB$101</c:f>
              <c:numCache>
                <c:formatCode>0</c:formatCode>
                <c:ptCount val="36"/>
                <c:pt idx="0">
                  <c:v>100</c:v>
                </c:pt>
                <c:pt idx="1">
                  <c:v>97.52</c:v>
                </c:pt>
                <c:pt idx="2">
                  <c:v>99.577671999999993</c:v>
                </c:pt>
                <c:pt idx="3">
                  <c:v>99.049910338399997</c:v>
                </c:pt>
                <c:pt idx="4">
                  <c:v>104.34908054150438</c:v>
                </c:pt>
                <c:pt idx="5">
                  <c:v>111.59090673108477</c:v>
                </c:pt>
                <c:pt idx="6">
                  <c:v>120.62977017630263</c:v>
                </c:pt>
                <c:pt idx="7">
                  <c:v>124.41754495983854</c:v>
                </c:pt>
                <c:pt idx="8">
                  <c:v>127.31647375740276</c:v>
                </c:pt>
                <c:pt idx="9">
                  <c:v>131.82347692841483</c:v>
                </c:pt>
                <c:pt idx="10">
                  <c:v>130.82161850375888</c:v>
                </c:pt>
                <c:pt idx="11">
                  <c:v>133.38572222643253</c:v>
                </c:pt>
                <c:pt idx="12">
                  <c:v>135.4131852042743</c:v>
                </c:pt>
                <c:pt idx="13">
                  <c:v>139.69224185672937</c:v>
                </c:pt>
                <c:pt idx="14">
                  <c:v>145.30786997936988</c:v>
                </c:pt>
                <c:pt idx="15">
                  <c:v>149.89959867071798</c:v>
                </c:pt>
                <c:pt idx="16">
                  <c:v>153.34728944014446</c:v>
                </c:pt>
                <c:pt idx="17">
                  <c:v>157.22697586298014</c:v>
                </c:pt>
                <c:pt idx="18">
                  <c:v>159.45959892023447</c:v>
                </c:pt>
                <c:pt idx="19">
                  <c:v>162.36176362058274</c:v>
                </c:pt>
                <c:pt idx="20">
                  <c:v>168.61269151997516</c:v>
                </c:pt>
                <c:pt idx="21">
                  <c:v>172.08611296528665</c:v>
                </c:pt>
                <c:pt idx="22">
                  <c:v>177.45519968980361</c:v>
                </c:pt>
                <c:pt idx="23">
                  <c:v>179.21200616673266</c:v>
                </c:pt>
                <c:pt idx="24">
                  <c:v>188.19052767568598</c:v>
                </c:pt>
                <c:pt idx="25">
                  <c:v>195.07830098861609</c:v>
                </c:pt>
                <c:pt idx="26">
                  <c:v>203.52519142142316</c:v>
                </c:pt>
                <c:pt idx="27">
                  <c:v>215.39071008129213</c:v>
                </c:pt>
                <c:pt idx="28">
                  <c:v>225.77254230721041</c:v>
                </c:pt>
                <c:pt idx="29">
                  <c:v>230.44603393296967</c:v>
                </c:pt>
                <c:pt idx="30">
                  <c:v>243.81190390108193</c:v>
                </c:pt>
                <c:pt idx="31">
                  <c:v>252.24779577605935</c:v>
                </c:pt>
                <c:pt idx="32">
                  <c:v>259.56298185356508</c:v>
                </c:pt>
                <c:pt idx="33">
                  <c:v>266.70096385453814</c:v>
                </c:pt>
                <c:pt idx="34">
                  <c:v>269.34130339669809</c:v>
                </c:pt>
                <c:pt idx="35">
                  <c:v>262.06908820498722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43-451E-AB2B-0CB6CC3C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62672"/>
        <c:axId val="114363232"/>
      </c:lineChart>
      <c:catAx>
        <c:axId val="1143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63232"/>
        <c:crosses val="autoZero"/>
        <c:auto val="1"/>
        <c:lblAlgn val="ctr"/>
        <c:lblOffset val="100"/>
        <c:noMultiLvlLbl val="0"/>
      </c:catAx>
      <c:valAx>
        <c:axId val="114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6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Gráfico 1</a:t>
            </a:r>
          </a:p>
          <a:p>
            <a:pPr>
              <a:defRPr/>
            </a:pPr>
            <a:r>
              <a:rPr lang="pt-BR" sz="1400" b="0" i="0" baseline="0">
                <a:effectLst/>
              </a:rPr>
              <a:t>Crescimento Econômico e de Macro-Setores</a:t>
            </a:r>
            <a:endParaRPr lang="pt-BR" sz="1400">
              <a:effectLst/>
            </a:endParaRPr>
          </a:p>
          <a:p>
            <a:pPr>
              <a:defRPr/>
            </a:pPr>
            <a:r>
              <a:rPr lang="pt-BR" sz="1400" b="0" i="0" baseline="0">
                <a:effectLst/>
              </a:rPr>
              <a:t>Brasil - 1929-1960 (1929=100)</a:t>
            </a: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Plan1!$Q$14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Plan1!$P$15:$P$46</c:f>
              <c:numCache>
                <c:formatCode>General</c:formatCode>
                <c:ptCount val="3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</c:numCache>
            </c:numRef>
          </c:cat>
          <c:val>
            <c:numRef>
              <c:f>Plan1!$Q$15:$Q$46</c:f>
              <c:numCache>
                <c:formatCode>0</c:formatCode>
                <c:ptCount val="32"/>
                <c:pt idx="0">
                  <c:v>100</c:v>
                </c:pt>
                <c:pt idx="1">
                  <c:v>97.875644420580301</c:v>
                </c:pt>
                <c:pt idx="2">
                  <c:v>94.688992782016413</c:v>
                </c:pt>
                <c:pt idx="3">
                  <c:v>98.786082526045888</c:v>
                </c:pt>
                <c:pt idx="4">
                  <c:v>107.5873390205162</c:v>
                </c:pt>
                <c:pt idx="5">
                  <c:v>117.45077330469636</c:v>
                </c:pt>
                <c:pt idx="6">
                  <c:v>120.94090431174877</c:v>
                </c:pt>
                <c:pt idx="7">
                  <c:v>135.50838707693543</c:v>
                </c:pt>
                <c:pt idx="8">
                  <c:v>141.72995066981895</c:v>
                </c:pt>
                <c:pt idx="9">
                  <c:v>148.10325394694669</c:v>
                </c:pt>
                <c:pt idx="10">
                  <c:v>151.74512463824337</c:v>
                </c:pt>
                <c:pt idx="11">
                  <c:v>150.22772779580075</c:v>
                </c:pt>
                <c:pt idx="12">
                  <c:v>157.66320886263836</c:v>
                </c:pt>
                <c:pt idx="13">
                  <c:v>153.41426116493031</c:v>
                </c:pt>
                <c:pt idx="14">
                  <c:v>166.46434708767433</c:v>
                </c:pt>
                <c:pt idx="15">
                  <c:v>179.05921395768561</c:v>
                </c:pt>
                <c:pt idx="16">
                  <c:v>184.82555849783631</c:v>
                </c:pt>
                <c:pt idx="17">
                  <c:v>206.22156359288354</c:v>
                </c:pt>
                <c:pt idx="18">
                  <c:v>211.22920971181287</c:v>
                </c:pt>
                <c:pt idx="19">
                  <c:v>231.71844305385872</c:v>
                </c:pt>
                <c:pt idx="20">
                  <c:v>249.56076316900584</c:v>
                </c:pt>
                <c:pt idx="21">
                  <c:v>266.53089506449822</c:v>
                </c:pt>
                <c:pt idx="22">
                  <c:v>279.59090892265863</c:v>
                </c:pt>
                <c:pt idx="23">
                  <c:v>300.00104527401271</c:v>
                </c:pt>
                <c:pt idx="24">
                  <c:v>314.10109440189132</c:v>
                </c:pt>
                <c:pt idx="25">
                  <c:v>338.60097976523883</c:v>
                </c:pt>
                <c:pt idx="26">
                  <c:v>368.39786598457982</c:v>
                </c:pt>
                <c:pt idx="27">
                  <c:v>379.08140409813262</c:v>
                </c:pt>
                <c:pt idx="28">
                  <c:v>408.27067221368884</c:v>
                </c:pt>
                <c:pt idx="29">
                  <c:v>452.3639048127672</c:v>
                </c:pt>
                <c:pt idx="30">
                  <c:v>496.69556748441835</c:v>
                </c:pt>
                <c:pt idx="31">
                  <c:v>543.38495082795373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E-4B1C-8166-7C0D521FB7EC}"/>
            </c:ext>
          </c:extLst>
        </c:ser>
        <c:ser>
          <c:idx val="1"/>
          <c:order val="1"/>
          <c:tx>
            <c:strRef>
              <c:f>Plan1!$R$14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Plan1!$P$15:$P$46</c:f>
              <c:numCache>
                <c:formatCode>General</c:formatCode>
                <c:ptCount val="3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</c:numCache>
            </c:numRef>
          </c:cat>
          <c:val>
            <c:numRef>
              <c:f>Plan1!$R$15:$R$46</c:f>
              <c:numCache>
                <c:formatCode>0</c:formatCode>
                <c:ptCount val="32"/>
                <c:pt idx="0">
                  <c:v>100</c:v>
                </c:pt>
                <c:pt idx="1">
                  <c:v>101.2</c:v>
                </c:pt>
                <c:pt idx="2">
                  <c:v>94.824400000000011</c:v>
                </c:pt>
                <c:pt idx="3">
                  <c:v>100.51386400000001</c:v>
                </c:pt>
                <c:pt idx="4">
                  <c:v>112.57552768000001</c:v>
                </c:pt>
                <c:pt idx="5">
                  <c:v>119.55521039616002</c:v>
                </c:pt>
                <c:pt idx="6">
                  <c:v>116.56633013625601</c:v>
                </c:pt>
                <c:pt idx="7">
                  <c:v>127.64013149920034</c:v>
                </c:pt>
                <c:pt idx="8">
                  <c:v>127.76777163069954</c:v>
                </c:pt>
                <c:pt idx="9">
                  <c:v>133.13401803918893</c:v>
                </c:pt>
                <c:pt idx="10">
                  <c:v>130.07193562428759</c:v>
                </c:pt>
                <c:pt idx="11">
                  <c:v>127.73064078305042</c:v>
                </c:pt>
                <c:pt idx="12">
                  <c:v>135.7776711523826</c:v>
                </c:pt>
                <c:pt idx="13">
                  <c:v>129.80345362167773</c:v>
                </c:pt>
                <c:pt idx="14">
                  <c:v>139.27910573606022</c:v>
                </c:pt>
                <c:pt idx="15">
                  <c:v>142.62180427372567</c:v>
                </c:pt>
                <c:pt idx="16">
                  <c:v>139.48412457970372</c:v>
                </c:pt>
                <c:pt idx="17">
                  <c:v>151.20079104439884</c:v>
                </c:pt>
                <c:pt idx="18">
                  <c:v>152.25919658170963</c:v>
                </c:pt>
                <c:pt idx="19">
                  <c:v>182.55460983431024</c:v>
                </c:pt>
                <c:pt idx="20">
                  <c:v>203.26549790625407</c:v>
                </c:pt>
                <c:pt idx="21">
                  <c:v>225.70225995820482</c:v>
                </c:pt>
                <c:pt idx="22">
                  <c:v>231.58713701036868</c:v>
                </c:pt>
                <c:pt idx="23">
                  <c:v>260.94144579159109</c:v>
                </c:pt>
                <c:pt idx="24">
                  <c:v>258.43632398279698</c:v>
                </c:pt>
                <c:pt idx="25">
                  <c:v>285.20162837188582</c:v>
                </c:pt>
                <c:pt idx="26">
                  <c:v>301.48994725811991</c:v>
                </c:pt>
                <c:pt idx="27">
                  <c:v>277.80160732282218</c:v>
                </c:pt>
                <c:pt idx="28">
                  <c:v>291.05704668143147</c:v>
                </c:pt>
                <c:pt idx="29">
                  <c:v>289.18688170059011</c:v>
                </c:pt>
                <c:pt idx="30">
                  <c:v>296.24463929960405</c:v>
                </c:pt>
                <c:pt idx="31">
                  <c:v>334.44653196841892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E-4B1C-8166-7C0D521FB7EC}"/>
            </c:ext>
          </c:extLst>
        </c:ser>
        <c:ser>
          <c:idx val="2"/>
          <c:order val="2"/>
          <c:tx>
            <c:strRef>
              <c:f>Plan1!$S$14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Plan1!$P$15:$P$46</c:f>
              <c:numCache>
                <c:formatCode>General</c:formatCode>
                <c:ptCount val="3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</c:numCache>
            </c:numRef>
          </c:cat>
          <c:val>
            <c:numRef>
              <c:f>Plan1!$S$15:$S$46</c:f>
              <c:numCache>
                <c:formatCode>0</c:formatCode>
                <c:ptCount val="32"/>
                <c:pt idx="0">
                  <c:v>100</c:v>
                </c:pt>
                <c:pt idx="1">
                  <c:v>93.3</c:v>
                </c:pt>
                <c:pt idx="2">
                  <c:v>94.419599999999988</c:v>
                </c:pt>
                <c:pt idx="3">
                  <c:v>95.741474399999987</c:v>
                </c:pt>
                <c:pt idx="4">
                  <c:v>106.9432269048</c:v>
                </c:pt>
                <c:pt idx="5">
                  <c:v>118.81392509123279</c:v>
                </c:pt>
                <c:pt idx="6">
                  <c:v>132.95278217708949</c:v>
                </c:pt>
                <c:pt idx="7">
                  <c:v>155.82066071154887</c:v>
                </c:pt>
                <c:pt idx="8">
                  <c:v>164.2349763899725</c:v>
                </c:pt>
                <c:pt idx="9">
                  <c:v>170.31167051640151</c:v>
                </c:pt>
                <c:pt idx="10">
                  <c:v>186.15065587442686</c:v>
                </c:pt>
                <c:pt idx="11">
                  <c:v>181.12458816581733</c:v>
                </c:pt>
                <c:pt idx="12">
                  <c:v>192.71656180842965</c:v>
                </c:pt>
                <c:pt idx="13">
                  <c:v>195.41459367374765</c:v>
                </c:pt>
                <c:pt idx="14">
                  <c:v>221.79556381970357</c:v>
                </c:pt>
                <c:pt idx="15">
                  <c:v>245.52768914841184</c:v>
                </c:pt>
                <c:pt idx="16">
                  <c:v>259.03171205157452</c:v>
                </c:pt>
                <c:pt idx="17">
                  <c:v>306.95257878111579</c:v>
                </c:pt>
                <c:pt idx="18">
                  <c:v>317.08201388089259</c:v>
                </c:pt>
                <c:pt idx="19">
                  <c:v>332.96976011216401</c:v>
                </c:pt>
                <c:pt idx="20">
                  <c:v>365.68783911723995</c:v>
                </c:pt>
                <c:pt idx="21">
                  <c:v>385.32811175213618</c:v>
                </c:pt>
                <c:pt idx="22">
                  <c:v>419.54753527273141</c:v>
                </c:pt>
                <c:pt idx="23">
                  <c:v>433.4029533759001</c:v>
                </c:pt>
                <c:pt idx="24">
                  <c:v>477.47207457633311</c:v>
                </c:pt>
                <c:pt idx="25">
                  <c:v>522.0976674032222</c:v>
                </c:pt>
                <c:pt idx="26">
                  <c:v>565.68765108564196</c:v>
                </c:pt>
                <c:pt idx="27">
                  <c:v>615.96476264400144</c:v>
                </c:pt>
                <c:pt idx="28">
                  <c:v>680.09346152902026</c:v>
                </c:pt>
                <c:pt idx="29">
                  <c:v>840.05816714171135</c:v>
                </c:pt>
                <c:pt idx="30">
                  <c:v>972.53542926181694</c:v>
                </c:pt>
                <c:pt idx="31">
                  <c:v>1040.0211955599507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E-4B1C-8166-7C0D521FB7EC}"/>
            </c:ext>
          </c:extLst>
        </c:ser>
        <c:ser>
          <c:idx val="3"/>
          <c:order val="3"/>
          <c:tx>
            <c:strRef>
              <c:f>Plan1!$T$14</c:f>
              <c:strCache>
                <c:ptCount val="1"/>
                <c:pt idx="0">
                  <c:v>Serviços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Plan1!$P$15:$P$46</c:f>
              <c:numCache>
                <c:formatCode>General</c:formatCode>
                <c:ptCount val="3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</c:numCache>
            </c:numRef>
          </c:cat>
          <c:val>
            <c:numRef>
              <c:f>Plan1!$T$15:$T$46</c:f>
              <c:numCache>
                <c:formatCode>0</c:formatCode>
                <c:ptCount val="32"/>
                <c:pt idx="0">
                  <c:v>100</c:v>
                </c:pt>
                <c:pt idx="1">
                  <c:v>91.4</c:v>
                </c:pt>
                <c:pt idx="2">
                  <c:v>86.83</c:v>
                </c:pt>
                <c:pt idx="3">
                  <c:v>88.04562</c:v>
                </c:pt>
                <c:pt idx="4">
                  <c:v>101.42855424</c:v>
                </c:pt>
                <c:pt idx="5">
                  <c:v>110.75998123007999</c:v>
                </c:pt>
                <c:pt idx="6">
                  <c:v>117.29482012265471</c:v>
                </c:pt>
                <c:pt idx="7">
                  <c:v>132.66044155872248</c:v>
                </c:pt>
                <c:pt idx="8">
                  <c:v>140.22208672756969</c:v>
                </c:pt>
                <c:pt idx="9">
                  <c:v>143.02652846212106</c:v>
                </c:pt>
                <c:pt idx="10">
                  <c:v>148.74758960060589</c:v>
                </c:pt>
                <c:pt idx="11">
                  <c:v>143.24392878538347</c:v>
                </c:pt>
                <c:pt idx="12">
                  <c:v>151.98180844129186</c:v>
                </c:pt>
                <c:pt idx="13">
                  <c:v>142.25497270104918</c:v>
                </c:pt>
                <c:pt idx="14">
                  <c:v>161.45939401569083</c:v>
                </c:pt>
                <c:pt idx="15">
                  <c:v>177.28241462922853</c:v>
                </c:pt>
                <c:pt idx="16">
                  <c:v>182.42360465347619</c:v>
                </c:pt>
                <c:pt idx="17">
                  <c:v>201.03081232813076</c:v>
                </c:pt>
                <c:pt idx="18">
                  <c:v>215.50503081575619</c:v>
                </c:pt>
                <c:pt idx="19">
                  <c:v>231.63386121257207</c:v>
                </c:pt>
                <c:pt idx="20">
                  <c:v>242.07872818933808</c:v>
                </c:pt>
                <c:pt idx="21">
                  <c:v>260.6284687688925</c:v>
                </c:pt>
                <c:pt idx="22">
                  <c:v>270.29978888073839</c:v>
                </c:pt>
                <c:pt idx="23">
                  <c:v>288.74542979837474</c:v>
                </c:pt>
                <c:pt idx="24">
                  <c:v>304.10958490345314</c:v>
                </c:pt>
                <c:pt idx="25">
                  <c:v>321.96733084094825</c:v>
                </c:pt>
                <c:pt idx="26">
                  <c:v>356.23201052107311</c:v>
                </c:pt>
                <c:pt idx="27">
                  <c:v>369.3498498888348</c:v>
                </c:pt>
                <c:pt idx="28">
                  <c:v>400.9119489337856</c:v>
                </c:pt>
                <c:pt idx="29">
                  <c:v>432.04396949587004</c:v>
                </c:pt>
                <c:pt idx="30">
                  <c:v>466.90342131087624</c:v>
                </c:pt>
                <c:pt idx="31">
                  <c:v>511.8176912998004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E-4B1C-8166-7C0D521FB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67712"/>
        <c:axId val="114368272"/>
      </c:lineChart>
      <c:catAx>
        <c:axId val="1143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68272"/>
        <c:crosses val="autoZero"/>
        <c:auto val="1"/>
        <c:lblAlgn val="ctr"/>
        <c:lblOffset val="100"/>
        <c:noMultiLvlLbl val="0"/>
      </c:catAx>
      <c:valAx>
        <c:axId val="11436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6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Gráfico 3</a:t>
            </a:r>
          </a:p>
          <a:p>
            <a:pPr>
              <a:defRPr/>
            </a:pPr>
            <a:r>
              <a:rPr lang="en-US"/>
              <a:t>Participação da Ind. de Transformação no PIB Brasil - 1947-2015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Plan1!$BD$33:$BD$101</c:f>
              <c:numCache>
                <c:formatCode>General</c:formatCode>
                <c:ptCount val="69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  <c:pt idx="68">
                  <c:v>2015</c:v>
                </c:pt>
              </c:numCache>
            </c:numRef>
          </c:cat>
          <c:val>
            <c:numRef>
              <c:f>Plan1!$BE$33:$BE$101</c:f>
              <c:numCache>
                <c:formatCode>0.0</c:formatCode>
                <c:ptCount val="69"/>
                <c:pt idx="0">
                  <c:v>12.271978424528896</c:v>
                </c:pt>
                <c:pt idx="1">
                  <c:v>11.94103120384856</c:v>
                </c:pt>
                <c:pt idx="2">
                  <c:v>11.934822488494017</c:v>
                </c:pt>
                <c:pt idx="3">
                  <c:v>11.900815627238536</c:v>
                </c:pt>
                <c:pt idx="4">
                  <c:v>12.083890860283541</c:v>
                </c:pt>
                <c:pt idx="5">
                  <c:v>11.573065298939664</c:v>
                </c:pt>
                <c:pt idx="6">
                  <c:v>12.155932987794365</c:v>
                </c:pt>
                <c:pt idx="7">
                  <c:v>12.828977240981942</c:v>
                </c:pt>
                <c:pt idx="8">
                  <c:v>13.053217446826061</c:v>
                </c:pt>
                <c:pt idx="9">
                  <c:v>13.578186925855027</c:v>
                </c:pt>
                <c:pt idx="10">
                  <c:v>13.793498252166815</c:v>
                </c:pt>
                <c:pt idx="11">
                  <c:v>15.257346270047373</c:v>
                </c:pt>
                <c:pt idx="12">
                  <c:v>16.460984846120663</c:v>
                </c:pt>
                <c:pt idx="13">
                  <c:v>16.242711227219829</c:v>
                </c:pt>
                <c:pt idx="14">
                  <c:v>17.184270055741706</c:v>
                </c:pt>
                <c:pt idx="15">
                  <c:v>16.739381360063891</c:v>
                </c:pt>
                <c:pt idx="16">
                  <c:v>16.905879748655003</c:v>
                </c:pt>
                <c:pt idx="17">
                  <c:v>16.720054803930864</c:v>
                </c:pt>
                <c:pt idx="18">
                  <c:v>16.006100185731363</c:v>
                </c:pt>
                <c:pt idx="19">
                  <c:v>16.396850987248285</c:v>
                </c:pt>
                <c:pt idx="20">
                  <c:v>15.740766758065874</c:v>
                </c:pt>
                <c:pt idx="21">
                  <c:v>17.153592505307575</c:v>
                </c:pt>
                <c:pt idx="22">
                  <c:v>17.463456112791434</c:v>
                </c:pt>
                <c:pt idx="23">
                  <c:v>18.089353310470685</c:v>
                </c:pt>
                <c:pt idx="24">
                  <c:v>18.301888475201004</c:v>
                </c:pt>
                <c:pt idx="25">
                  <c:v>18.741555348700267</c:v>
                </c:pt>
                <c:pt idx="26">
                  <c:v>20.381255924672967</c:v>
                </c:pt>
                <c:pt idx="27">
                  <c:v>20.842650792635833</c:v>
                </c:pt>
                <c:pt idx="28">
                  <c:v>20.7279750550926</c:v>
                </c:pt>
                <c:pt idx="29">
                  <c:v>20.626605592290336</c:v>
                </c:pt>
                <c:pt idx="30">
                  <c:v>19.798112400835358</c:v>
                </c:pt>
                <c:pt idx="31">
                  <c:v>20.436137355143217</c:v>
                </c:pt>
                <c:pt idx="32">
                  <c:v>20.451113287500718</c:v>
                </c:pt>
                <c:pt idx="33">
                  <c:v>20.794108697410895</c:v>
                </c:pt>
                <c:pt idx="34">
                  <c:v>20.477309056652267</c:v>
                </c:pt>
                <c:pt idx="35">
                  <c:v>21.194743150333689</c:v>
                </c:pt>
                <c:pt idx="36">
                  <c:v>20.416004086004882</c:v>
                </c:pt>
                <c:pt idx="37">
                  <c:v>20.919095884200612</c:v>
                </c:pt>
                <c:pt idx="38">
                  <c:v>22.138623475581156</c:v>
                </c:pt>
                <c:pt idx="39">
                  <c:v>21.386989670700949</c:v>
                </c:pt>
                <c:pt idx="40">
                  <c:v>20.574588957769816</c:v>
                </c:pt>
                <c:pt idx="41">
                  <c:v>20.623061044265157</c:v>
                </c:pt>
                <c:pt idx="42">
                  <c:v>19.983844314224832</c:v>
                </c:pt>
                <c:pt idx="43">
                  <c:v>17.941654605052737</c:v>
                </c:pt>
                <c:pt idx="44">
                  <c:v>16.804320677725467</c:v>
                </c:pt>
                <c:pt idx="45">
                  <c:v>17.863026913486181</c:v>
                </c:pt>
                <c:pt idx="46">
                  <c:v>19.643472404640139</c:v>
                </c:pt>
                <c:pt idx="47">
                  <c:v>18.107939014270578</c:v>
                </c:pt>
                <c:pt idx="48">
                  <c:v>16.809057312825011</c:v>
                </c:pt>
                <c:pt idx="49">
                  <c:v>14.946333077871882</c:v>
                </c:pt>
                <c:pt idx="50">
                  <c:v>14.813266293622378</c:v>
                </c:pt>
                <c:pt idx="51">
                  <c:v>13.814629476708179</c:v>
                </c:pt>
                <c:pt idx="52">
                  <c:v>14.213686157187396</c:v>
                </c:pt>
                <c:pt idx="53">
                  <c:v>15.271272517279389</c:v>
                </c:pt>
                <c:pt idx="54">
                  <c:v>15.37155915242178</c:v>
                </c:pt>
                <c:pt idx="55">
                  <c:v>14.483291105000584</c:v>
                </c:pt>
                <c:pt idx="56">
                  <c:v>16.879992993007548</c:v>
                </c:pt>
                <c:pt idx="57">
                  <c:v>17.786667703569663</c:v>
                </c:pt>
                <c:pt idx="58">
                  <c:v>17.359651179864684</c:v>
                </c:pt>
                <c:pt idx="59">
                  <c:v>16.588573943822059</c:v>
                </c:pt>
                <c:pt idx="60">
                  <c:v>16.599634665555378</c:v>
                </c:pt>
                <c:pt idx="61">
                  <c:v>16.523213658359833</c:v>
                </c:pt>
                <c:pt idx="62">
                  <c:v>15.274148666057046</c:v>
                </c:pt>
                <c:pt idx="63">
                  <c:v>14.967482530186144</c:v>
                </c:pt>
                <c:pt idx="64">
                  <c:v>13.871449217628898</c:v>
                </c:pt>
                <c:pt idx="65">
                  <c:v>12.581864448432617</c:v>
                </c:pt>
                <c:pt idx="66">
                  <c:v>12.310701371084777</c:v>
                </c:pt>
                <c:pt idx="67">
                  <c:v>11.673484784032569</c:v>
                </c:pt>
                <c:pt idx="68">
                  <c:v>11.402301483285957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6-414A-80F0-85200985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72192"/>
        <c:axId val="114372752"/>
      </c:lineChart>
      <c:catAx>
        <c:axId val="1143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72752"/>
        <c:crosses val="autoZero"/>
        <c:auto val="1"/>
        <c:lblAlgn val="ctr"/>
        <c:lblOffset val="100"/>
        <c:noMultiLvlLbl val="0"/>
      </c:catAx>
      <c:valAx>
        <c:axId val="11437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7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Gráfico 2</a:t>
            </a:r>
            <a:endParaRPr lang="pt-BR" sz="1400">
              <a:effectLst/>
            </a:endParaRPr>
          </a:p>
          <a:p>
            <a:pPr>
              <a:defRPr/>
            </a:pPr>
            <a:r>
              <a:rPr lang="pt-BR" sz="1400" b="0" i="0" baseline="0">
                <a:effectLst/>
              </a:rPr>
              <a:t>Crescimento Econômico e de Macro-Setores</a:t>
            </a:r>
            <a:endParaRPr lang="pt-BR" sz="1400">
              <a:effectLst/>
            </a:endParaRPr>
          </a:p>
          <a:p>
            <a:pPr>
              <a:defRPr/>
            </a:pPr>
            <a:r>
              <a:rPr lang="pt-BR" sz="1400" b="0" i="0" baseline="0">
                <a:effectLst/>
              </a:rPr>
              <a:t>Brasil - 1960-1981 (1960=100)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Plan1!$Y$41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Plan1!$X$42:$X$63</c:f>
              <c:numCache>
                <c:formatCode>General</c:formatCode>
                <c:ptCount val="2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</c:numCache>
            </c:numRef>
          </c:cat>
          <c:val>
            <c:numRef>
              <c:f>Plan1!$Y$42:$Y$63</c:f>
              <c:numCache>
                <c:formatCode>0</c:formatCode>
                <c:ptCount val="22"/>
                <c:pt idx="0">
                  <c:v>100</c:v>
                </c:pt>
                <c:pt idx="1">
                  <c:v>108.59999999999998</c:v>
                </c:pt>
                <c:pt idx="2">
                  <c:v>115.76759999999996</c:v>
                </c:pt>
                <c:pt idx="3">
                  <c:v>116.46220559999996</c:v>
                </c:pt>
                <c:pt idx="4">
                  <c:v>120.42192059039996</c:v>
                </c:pt>
                <c:pt idx="5">
                  <c:v>123.31204668456957</c:v>
                </c:pt>
                <c:pt idx="6">
                  <c:v>131.57395381243572</c:v>
                </c:pt>
                <c:pt idx="7">
                  <c:v>137.10005987255803</c:v>
                </c:pt>
                <c:pt idx="8">
                  <c:v>150.53586574006872</c:v>
                </c:pt>
                <c:pt idx="9">
                  <c:v>164.83677298537523</c:v>
                </c:pt>
                <c:pt idx="10">
                  <c:v>181.97979737585428</c:v>
                </c:pt>
                <c:pt idx="11">
                  <c:v>202.61630639827615</c:v>
                </c:pt>
                <c:pt idx="12">
                  <c:v>226.8086933822303</c:v>
                </c:pt>
                <c:pt idx="13">
                  <c:v>258.49386784772787</c:v>
                </c:pt>
                <c:pt idx="14">
                  <c:v>279.5611180773177</c:v>
                </c:pt>
                <c:pt idx="15">
                  <c:v>294.01442788191503</c:v>
                </c:pt>
                <c:pt idx="16">
                  <c:v>324.1803081825995</c:v>
                </c:pt>
                <c:pt idx="17">
                  <c:v>340.16239737600171</c:v>
                </c:pt>
                <c:pt idx="18">
                  <c:v>357.06846852558903</c:v>
                </c:pt>
                <c:pt idx="19">
                  <c:v>381.20629699791886</c:v>
                </c:pt>
                <c:pt idx="20">
                  <c:v>416.39163821082678</c:v>
                </c:pt>
                <c:pt idx="21">
                  <c:v>398.69499358686664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7-4DD3-8826-0912BA1C2EDF}"/>
            </c:ext>
          </c:extLst>
        </c:ser>
        <c:ser>
          <c:idx val="1"/>
          <c:order val="1"/>
          <c:tx>
            <c:strRef>
              <c:f>Plan1!$Z$41</c:f>
              <c:strCache>
                <c:ptCount val="1"/>
                <c:pt idx="0">
                  <c:v>Agropecuária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Plan1!$X$42:$X$63</c:f>
              <c:numCache>
                <c:formatCode>General</c:formatCode>
                <c:ptCount val="2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</c:numCache>
            </c:numRef>
          </c:cat>
          <c:val>
            <c:numRef>
              <c:f>Plan1!$Z$42:$Z$63</c:f>
              <c:numCache>
                <c:formatCode>0</c:formatCode>
                <c:ptCount val="22"/>
                <c:pt idx="0">
                  <c:v>100</c:v>
                </c:pt>
                <c:pt idx="1">
                  <c:v>104.06784410637061</c:v>
                </c:pt>
                <c:pt idx="2">
                  <c:v>113.97116037955475</c:v>
                </c:pt>
                <c:pt idx="3">
                  <c:v>105.26949360449279</c:v>
                </c:pt>
                <c:pt idx="4">
                  <c:v>111.31241360938405</c:v>
                </c:pt>
                <c:pt idx="5">
                  <c:v>111.22983441286502</c:v>
                </c:pt>
                <c:pt idx="6">
                  <c:v>106.61856717835698</c:v>
                </c:pt>
                <c:pt idx="7">
                  <c:v>107.34717568325364</c:v>
                </c:pt>
                <c:pt idx="8">
                  <c:v>101.40223040560042</c:v>
                </c:pt>
                <c:pt idx="9">
                  <c:v>107.2508143935862</c:v>
                </c:pt>
                <c:pt idx="10">
                  <c:v>122.54187671297768</c:v>
                </c:pt>
                <c:pt idx="11">
                  <c:v>135.04114813770141</c:v>
                </c:pt>
                <c:pt idx="12">
                  <c:v>140.44279406320948</c:v>
                </c:pt>
                <c:pt idx="13">
                  <c:v>140.58323685727268</c:v>
                </c:pt>
                <c:pt idx="14">
                  <c:v>142.4108189364172</c:v>
                </c:pt>
                <c:pt idx="15">
                  <c:v>151.8099329862207</c:v>
                </c:pt>
                <c:pt idx="16">
                  <c:v>155.45337137788999</c:v>
                </c:pt>
                <c:pt idx="17">
                  <c:v>174.26322931461468</c:v>
                </c:pt>
                <c:pt idx="18">
                  <c:v>169.55812212312009</c:v>
                </c:pt>
                <c:pt idx="19">
                  <c:v>177.52735386290672</c:v>
                </c:pt>
                <c:pt idx="20">
                  <c:v>194.42795795065544</c:v>
                </c:pt>
                <c:pt idx="21">
                  <c:v>209.92386619932265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7-4DD3-8826-0912BA1C2EDF}"/>
            </c:ext>
          </c:extLst>
        </c:ser>
        <c:ser>
          <c:idx val="2"/>
          <c:order val="2"/>
          <c:tx>
            <c:strRef>
              <c:f>Plan1!$AA$41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Plan1!$X$42:$X$63</c:f>
              <c:numCache>
                <c:formatCode>General</c:formatCode>
                <c:ptCount val="2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</c:numCache>
            </c:numRef>
          </c:cat>
          <c:val>
            <c:numRef>
              <c:f>Plan1!$AA$42:$AA$63</c:f>
              <c:numCache>
                <c:formatCode>0</c:formatCode>
                <c:ptCount val="22"/>
                <c:pt idx="0">
                  <c:v>100</c:v>
                </c:pt>
                <c:pt idx="1">
                  <c:v>109.80859178900259</c:v>
                </c:pt>
                <c:pt idx="2">
                  <c:v>117.2667120049877</c:v>
                </c:pt>
                <c:pt idx="3">
                  <c:v>120.27010819150763</c:v>
                </c:pt>
                <c:pt idx="4">
                  <c:v>122.34882476125195</c:v>
                </c:pt>
                <c:pt idx="5">
                  <c:v>123.36399816699577</c:v>
                </c:pt>
                <c:pt idx="6">
                  <c:v>135.80327347412589</c:v>
                </c:pt>
                <c:pt idx="7">
                  <c:v>138.61569225001821</c:v>
                </c:pt>
                <c:pt idx="8">
                  <c:v>164.95368703138482</c:v>
                </c:pt>
                <c:pt idx="9">
                  <c:v>183.31289216249107</c:v>
                </c:pt>
                <c:pt idx="10">
                  <c:v>210.325144405326</c:v>
                </c:pt>
                <c:pt idx="11">
                  <c:v>235.14351144515445</c:v>
                </c:pt>
                <c:pt idx="12">
                  <c:v>268.5338900703664</c:v>
                </c:pt>
                <c:pt idx="13">
                  <c:v>314.18465138232864</c:v>
                </c:pt>
                <c:pt idx="14">
                  <c:v>340.89034674982656</c:v>
                </c:pt>
                <c:pt idx="15">
                  <c:v>357.59397374056812</c:v>
                </c:pt>
                <c:pt idx="16">
                  <c:v>399.4324686682146</c:v>
                </c:pt>
                <c:pt idx="17">
                  <c:v>411.81487519692922</c:v>
                </c:pt>
                <c:pt idx="18">
                  <c:v>438.17102720953272</c:v>
                </c:pt>
                <c:pt idx="19">
                  <c:v>467.96665705978097</c:v>
                </c:pt>
                <c:pt idx="20">
                  <c:v>511.25357283781074</c:v>
                </c:pt>
                <c:pt idx="21">
                  <c:v>466.05875699894824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7-4DD3-8826-0912BA1C2EDF}"/>
            </c:ext>
          </c:extLst>
        </c:ser>
        <c:ser>
          <c:idx val="3"/>
          <c:order val="3"/>
          <c:tx>
            <c:strRef>
              <c:f>Plan1!$AB$41</c:f>
              <c:strCache>
                <c:ptCount val="1"/>
                <c:pt idx="0">
                  <c:v>Serviços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Plan1!$X$42:$X$63</c:f>
              <c:numCache>
                <c:formatCode>General</c:formatCode>
                <c:ptCount val="2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</c:numCache>
            </c:numRef>
          </c:cat>
          <c:val>
            <c:numRef>
              <c:f>Plan1!$AB$42:$AB$63</c:f>
              <c:numCache>
                <c:formatCode>0</c:formatCode>
                <c:ptCount val="22"/>
                <c:pt idx="0">
                  <c:v>100</c:v>
                </c:pt>
                <c:pt idx="1">
                  <c:v>109.88178690887358</c:v>
                </c:pt>
                <c:pt idx="2">
                  <c:v>116.32066294142457</c:v>
                </c:pt>
                <c:pt idx="3">
                  <c:v>119.2472011224627</c:v>
                </c:pt>
                <c:pt idx="4">
                  <c:v>124.04424652121745</c:v>
                </c:pt>
                <c:pt idx="5">
                  <c:v>130.07116699937612</c:v>
                </c:pt>
                <c:pt idx="6">
                  <c:v>141.81584331771435</c:v>
                </c:pt>
                <c:pt idx="7">
                  <c:v>151.24516662461923</c:v>
                </c:pt>
                <c:pt idx="8">
                  <c:v>163.75631800144777</c:v>
                </c:pt>
                <c:pt idx="9">
                  <c:v>178.70293972402163</c:v>
                </c:pt>
                <c:pt idx="10">
                  <c:v>198.95716871770313</c:v>
                </c:pt>
                <c:pt idx="11">
                  <c:v>221.24037161408589</c:v>
                </c:pt>
                <c:pt idx="12">
                  <c:v>248.67417769423255</c:v>
                </c:pt>
                <c:pt idx="13">
                  <c:v>287.4673494145328</c:v>
                </c:pt>
                <c:pt idx="14">
                  <c:v>317.93888845247324</c:v>
                </c:pt>
                <c:pt idx="15">
                  <c:v>333.83583287509691</c:v>
                </c:pt>
                <c:pt idx="16">
                  <c:v>372.56078948860812</c:v>
                </c:pt>
                <c:pt idx="17">
                  <c:v>391.18882896303853</c:v>
                </c:pt>
                <c:pt idx="18">
                  <c:v>415.44253635874696</c:v>
                </c:pt>
                <c:pt idx="19">
                  <c:v>447.84705419472925</c:v>
                </c:pt>
                <c:pt idx="20">
                  <c:v>488.24285848309387</c:v>
                </c:pt>
                <c:pt idx="21">
                  <c:v>476.13443559271315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7-4DD3-8826-0912BA1C2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060528"/>
        <c:axId val="181061088"/>
      </c:lineChart>
      <c:catAx>
        <c:axId val="18106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061088"/>
        <c:crosses val="autoZero"/>
        <c:auto val="1"/>
        <c:lblAlgn val="ctr"/>
        <c:lblOffset val="100"/>
        <c:noMultiLvlLbl val="0"/>
      </c:catAx>
      <c:valAx>
        <c:axId val="1810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06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Graph 1</a:t>
            </a:r>
          </a:p>
          <a:p>
            <a:pPr>
              <a:defRPr/>
            </a:pPr>
            <a:r>
              <a:rPr lang="pt-BR" b="1"/>
              <a:t> Brazil - GDP Growth</a:t>
            </a:r>
            <a:r>
              <a:rPr lang="pt-BR" b="1" baseline="0"/>
              <a:t> (1994-2017)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'Plan3-Routledge'!$B$3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'Plan3-Routledge'!$A$4:$A$27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'Plan3-Routledge'!$B$4:$B$27</c:f>
              <c:numCache>
                <c:formatCode>#,##0.00</c:formatCode>
                <c:ptCount val="24"/>
                <c:pt idx="0">
                  <c:v>5.85</c:v>
                </c:pt>
                <c:pt idx="1">
                  <c:v>4.22</c:v>
                </c:pt>
                <c:pt idx="2">
                  <c:v>2.21</c:v>
                </c:pt>
                <c:pt idx="3">
                  <c:v>3.39</c:v>
                </c:pt>
                <c:pt idx="4">
                  <c:v>0.34</c:v>
                </c:pt>
                <c:pt idx="5">
                  <c:v>0.47</c:v>
                </c:pt>
                <c:pt idx="6">
                  <c:v>4.3899999999999997</c:v>
                </c:pt>
                <c:pt idx="7">
                  <c:v>1.39</c:v>
                </c:pt>
                <c:pt idx="8">
                  <c:v>3.05</c:v>
                </c:pt>
                <c:pt idx="9">
                  <c:v>1.1399999999999999</c:v>
                </c:pt>
                <c:pt idx="10">
                  <c:v>5.76</c:v>
                </c:pt>
                <c:pt idx="11">
                  <c:v>3.2</c:v>
                </c:pt>
                <c:pt idx="12">
                  <c:v>3.96</c:v>
                </c:pt>
                <c:pt idx="13">
                  <c:v>6.07</c:v>
                </c:pt>
                <c:pt idx="14">
                  <c:v>5.09</c:v>
                </c:pt>
                <c:pt idx="15">
                  <c:v>-0.13</c:v>
                </c:pt>
                <c:pt idx="16">
                  <c:v>7.53</c:v>
                </c:pt>
                <c:pt idx="17">
                  <c:v>3.97</c:v>
                </c:pt>
                <c:pt idx="18">
                  <c:v>1.92</c:v>
                </c:pt>
                <c:pt idx="19">
                  <c:v>3</c:v>
                </c:pt>
                <c:pt idx="20">
                  <c:v>0.5</c:v>
                </c:pt>
                <c:pt idx="21">
                  <c:v>-3.55</c:v>
                </c:pt>
                <c:pt idx="22">
                  <c:v>-3.46</c:v>
                </c:pt>
                <c:pt idx="23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9A6-B41A-5B3C5961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168664"/>
        <c:axId val="290172928"/>
      </c:barChart>
      <c:catAx>
        <c:axId val="29016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172928"/>
        <c:crosses val="autoZero"/>
        <c:auto val="1"/>
        <c:lblAlgn val="ctr"/>
        <c:lblOffset val="100"/>
        <c:noMultiLvlLbl val="0"/>
      </c:catAx>
      <c:valAx>
        <c:axId val="2901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168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gif"/><Relationship Id="rId3" Type="http://schemas.openxmlformats.org/officeDocument/2006/relationships/chart" Target="../charts/chart1.xml"/><Relationship Id="rId7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6.xml"/><Relationship Id="rId4" Type="http://schemas.openxmlformats.org/officeDocument/2006/relationships/chart" Target="../charts/chart2.xm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33</xdr:row>
      <xdr:rowOff>0</xdr:rowOff>
    </xdr:from>
    <xdr:to>
      <xdr:col>17</xdr:col>
      <xdr:colOff>104775</xdr:colOff>
      <xdr:row>33</xdr:row>
      <xdr:rowOff>85725</xdr:rowOff>
    </xdr:to>
    <xdr:pic>
      <xdr:nvPicPr>
        <xdr:cNvPr id="11" name="grd_IADD" descr="|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114300</xdr:colOff>
      <xdr:row>33</xdr:row>
      <xdr:rowOff>0</xdr:rowOff>
    </xdr:from>
    <xdr:to>
      <xdr:col>17</xdr:col>
      <xdr:colOff>219075</xdr:colOff>
      <xdr:row>33</xdr:row>
      <xdr:rowOff>85725</xdr:rowOff>
    </xdr:to>
    <xdr:pic>
      <xdr:nvPicPr>
        <xdr:cNvPr id="12" name="grd_IADU" descr="|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104775</xdr:colOff>
      <xdr:row>33</xdr:row>
      <xdr:rowOff>85725</xdr:rowOff>
    </xdr:to>
    <xdr:pic>
      <xdr:nvPicPr>
        <xdr:cNvPr id="14" name="grd_IADD" descr="|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114300</xdr:colOff>
      <xdr:row>33</xdr:row>
      <xdr:rowOff>0</xdr:rowOff>
    </xdr:from>
    <xdr:to>
      <xdr:col>19</xdr:col>
      <xdr:colOff>219075</xdr:colOff>
      <xdr:row>33</xdr:row>
      <xdr:rowOff>85725</xdr:rowOff>
    </xdr:to>
    <xdr:pic>
      <xdr:nvPicPr>
        <xdr:cNvPr id="15" name="grd_IADU" descr="|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104775</xdr:colOff>
      <xdr:row>33</xdr:row>
      <xdr:rowOff>85725</xdr:rowOff>
    </xdr:to>
    <xdr:pic>
      <xdr:nvPicPr>
        <xdr:cNvPr id="17" name="grd_IADD" descr="|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114300</xdr:colOff>
      <xdr:row>33</xdr:row>
      <xdr:rowOff>0</xdr:rowOff>
    </xdr:from>
    <xdr:to>
      <xdr:col>16</xdr:col>
      <xdr:colOff>219075</xdr:colOff>
      <xdr:row>33</xdr:row>
      <xdr:rowOff>85725</xdr:rowOff>
    </xdr:to>
    <xdr:pic>
      <xdr:nvPicPr>
        <xdr:cNvPr id="18" name="grd_IADU" descr="|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7191375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104775</xdr:colOff>
      <xdr:row>33</xdr:row>
      <xdr:rowOff>85725</xdr:rowOff>
    </xdr:to>
    <xdr:pic>
      <xdr:nvPicPr>
        <xdr:cNvPr id="20" name="grd_IADD" descr="|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72009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33</xdr:row>
      <xdr:rowOff>0</xdr:rowOff>
    </xdr:from>
    <xdr:to>
      <xdr:col>12</xdr:col>
      <xdr:colOff>219075</xdr:colOff>
      <xdr:row>33</xdr:row>
      <xdr:rowOff>85725</xdr:rowOff>
    </xdr:to>
    <xdr:pic>
      <xdr:nvPicPr>
        <xdr:cNvPr id="21" name="grd_IADU" descr="|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2009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104775</xdr:colOff>
      <xdr:row>33</xdr:row>
      <xdr:rowOff>85725</xdr:rowOff>
    </xdr:to>
    <xdr:pic>
      <xdr:nvPicPr>
        <xdr:cNvPr id="23" name="grd_IADD" descr="|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72009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33</xdr:row>
      <xdr:rowOff>0</xdr:rowOff>
    </xdr:from>
    <xdr:to>
      <xdr:col>12</xdr:col>
      <xdr:colOff>219075</xdr:colOff>
      <xdr:row>33</xdr:row>
      <xdr:rowOff>85725</xdr:rowOff>
    </xdr:to>
    <xdr:pic>
      <xdr:nvPicPr>
        <xdr:cNvPr id="24" name="grd_IADU" descr="|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72009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0</xdr:colOff>
      <xdr:row>99</xdr:row>
      <xdr:rowOff>0</xdr:rowOff>
    </xdr:from>
    <xdr:to>
      <xdr:col>36</xdr:col>
      <xdr:colOff>104775</xdr:colOff>
      <xdr:row>99</xdr:row>
      <xdr:rowOff>85725</xdr:rowOff>
    </xdr:to>
    <xdr:pic>
      <xdr:nvPicPr>
        <xdr:cNvPr id="22" name="grd_IADD" descr="|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75" y="227076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114300</xdr:colOff>
      <xdr:row>99</xdr:row>
      <xdr:rowOff>0</xdr:rowOff>
    </xdr:from>
    <xdr:to>
      <xdr:col>36</xdr:col>
      <xdr:colOff>219075</xdr:colOff>
      <xdr:row>99</xdr:row>
      <xdr:rowOff>85725</xdr:rowOff>
    </xdr:to>
    <xdr:pic>
      <xdr:nvPicPr>
        <xdr:cNvPr id="25" name="grd_IADU" descr="|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7076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280987</xdr:colOff>
      <xdr:row>104</xdr:row>
      <xdr:rowOff>14287</xdr:rowOff>
    </xdr:from>
    <xdr:to>
      <xdr:col>21</xdr:col>
      <xdr:colOff>328612</xdr:colOff>
      <xdr:row>118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104</xdr:row>
      <xdr:rowOff>4762</xdr:rowOff>
    </xdr:from>
    <xdr:to>
      <xdr:col>4</xdr:col>
      <xdr:colOff>857250</xdr:colOff>
      <xdr:row>118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176212</xdr:colOff>
      <xdr:row>103</xdr:row>
      <xdr:rowOff>185737</xdr:rowOff>
    </xdr:from>
    <xdr:to>
      <xdr:col>29</xdr:col>
      <xdr:colOff>233362</xdr:colOff>
      <xdr:row>118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528637</xdr:colOff>
      <xdr:row>104</xdr:row>
      <xdr:rowOff>23812</xdr:rowOff>
    </xdr:from>
    <xdr:to>
      <xdr:col>37</xdr:col>
      <xdr:colOff>223837</xdr:colOff>
      <xdr:row>118</xdr:row>
      <xdr:rowOff>100012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52</xdr:col>
      <xdr:colOff>342900</xdr:colOff>
      <xdr:row>28</xdr:row>
      <xdr:rowOff>95250</xdr:rowOff>
    </xdr:from>
    <xdr:to>
      <xdr:col>52</xdr:col>
      <xdr:colOff>428625</xdr:colOff>
      <xdr:row>29</xdr:row>
      <xdr:rowOff>95250</xdr:rowOff>
    </xdr:to>
    <xdr:pic>
      <xdr:nvPicPr>
        <xdr:cNvPr id="31" name="Imagem 30" descr="(Ascending)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71100" y="8791575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0</xdr:colOff>
      <xdr:row>100</xdr:row>
      <xdr:rowOff>0</xdr:rowOff>
    </xdr:from>
    <xdr:to>
      <xdr:col>51</xdr:col>
      <xdr:colOff>104775</xdr:colOff>
      <xdr:row>100</xdr:row>
      <xdr:rowOff>85725</xdr:rowOff>
    </xdr:to>
    <xdr:pic>
      <xdr:nvPicPr>
        <xdr:cNvPr id="32" name="grd_IADD" descr="|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8600" y="238887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114300</xdr:colOff>
      <xdr:row>100</xdr:row>
      <xdr:rowOff>0</xdr:rowOff>
    </xdr:from>
    <xdr:to>
      <xdr:col>51</xdr:col>
      <xdr:colOff>219075</xdr:colOff>
      <xdr:row>100</xdr:row>
      <xdr:rowOff>85725</xdr:rowOff>
    </xdr:to>
    <xdr:pic>
      <xdr:nvPicPr>
        <xdr:cNvPr id="33" name="grd_IADU" descr="|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2900" y="23888700"/>
          <a:ext cx="10477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228600</xdr:colOff>
      <xdr:row>100</xdr:row>
      <xdr:rowOff>0</xdr:rowOff>
    </xdr:from>
    <xdr:to>
      <xdr:col>51</xdr:col>
      <xdr:colOff>438150</xdr:colOff>
      <xdr:row>101</xdr:row>
      <xdr:rowOff>19050</xdr:rowOff>
    </xdr:to>
    <xdr:pic>
      <xdr:nvPicPr>
        <xdr:cNvPr id="34" name="grd_IDHF" descr="Hid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0" y="238887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100012</xdr:colOff>
      <xdr:row>104</xdr:row>
      <xdr:rowOff>23812</xdr:rowOff>
    </xdr:from>
    <xdr:to>
      <xdr:col>44</xdr:col>
      <xdr:colOff>280987</xdr:colOff>
      <xdr:row>118</xdr:row>
      <xdr:rowOff>100012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300037</xdr:colOff>
      <xdr:row>104</xdr:row>
      <xdr:rowOff>14287</xdr:rowOff>
    </xdr:from>
    <xdr:to>
      <xdr:col>13</xdr:col>
      <xdr:colOff>576262</xdr:colOff>
      <xdr:row>118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85725</xdr:rowOff>
    </xdr:from>
    <xdr:to>
      <xdr:col>18</xdr:col>
      <xdr:colOff>352425</xdr:colOff>
      <xdr:row>26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23"/>
  <sheetViews>
    <sheetView tabSelected="1" topLeftCell="A89" workbookViewId="0">
      <selection activeCell="N101" sqref="N101"/>
    </sheetView>
  </sheetViews>
  <sheetFormatPr defaultRowHeight="15" x14ac:dyDescent="0.25"/>
  <cols>
    <col min="2" max="2" width="20.28515625" customWidth="1"/>
    <col min="3" max="3" width="16.85546875" customWidth="1"/>
    <col min="4" max="4" width="14.140625" customWidth="1"/>
    <col min="5" max="5" width="13.140625" bestFit="1" customWidth="1"/>
    <col min="6" max="7" width="9.5703125" bestFit="1" customWidth="1"/>
    <col min="12" max="12" width="11.85546875" bestFit="1" customWidth="1"/>
    <col min="16" max="16" width="11.28515625" customWidth="1"/>
    <col min="17" max="20" width="9.5703125" bestFit="1" customWidth="1"/>
    <col min="23" max="23" width="11" bestFit="1" customWidth="1"/>
    <col min="24" max="24" width="11" customWidth="1"/>
    <col min="39" max="39" width="9.140625" customWidth="1"/>
    <col min="40" max="40" width="11.5703125" bestFit="1" customWidth="1"/>
    <col min="42" max="42" width="12.5703125" bestFit="1" customWidth="1"/>
    <col min="44" max="44" width="14.28515625" bestFit="1" customWidth="1"/>
    <col min="46" max="46" width="13.28515625" bestFit="1" customWidth="1"/>
    <col min="52" max="58" width="9.140625" style="77"/>
    <col min="59" max="68" width="16.28515625" bestFit="1" customWidth="1"/>
    <col min="69" max="76" width="18" bestFit="1" customWidth="1"/>
    <col min="77" max="77" width="19" bestFit="1" customWidth="1"/>
    <col min="78" max="82" width="18" bestFit="1" customWidth="1"/>
    <col min="83" max="84" width="19" bestFit="1" customWidth="1"/>
    <col min="85" max="90" width="18" bestFit="1" customWidth="1"/>
    <col min="91" max="105" width="19" bestFit="1" customWidth="1"/>
    <col min="106" max="114" width="20" bestFit="1" customWidth="1"/>
  </cols>
  <sheetData>
    <row r="1" spans="1:49" ht="31.5" customHeight="1" x14ac:dyDescent="0.25">
      <c r="A1" s="91" t="s">
        <v>0</v>
      </c>
      <c r="B1" s="91"/>
    </row>
    <row r="2" spans="1:49" ht="31.5" customHeight="1" x14ac:dyDescent="0.25">
      <c r="A2" s="91" t="s">
        <v>1</v>
      </c>
      <c r="B2" s="91"/>
    </row>
    <row r="3" spans="1:49" ht="42" customHeight="1" x14ac:dyDescent="0.25">
      <c r="A3" s="91" t="s">
        <v>2</v>
      </c>
      <c r="B3" s="91"/>
    </row>
    <row r="4" spans="1:49" ht="42" customHeight="1" x14ac:dyDescent="0.25">
      <c r="A4" s="91" t="s">
        <v>3</v>
      </c>
      <c r="B4" s="91"/>
    </row>
    <row r="5" spans="1:49" ht="31.5" customHeight="1" x14ac:dyDescent="0.25">
      <c r="A5" s="91" t="s">
        <v>4</v>
      </c>
      <c r="B5" s="91"/>
      <c r="W5" s="41" t="s">
        <v>41</v>
      </c>
      <c r="X5" s="41"/>
      <c r="Y5" s="41" t="s">
        <v>42</v>
      </c>
      <c r="Z5" s="41"/>
      <c r="AA5" s="41" t="s">
        <v>43</v>
      </c>
    </row>
    <row r="6" spans="1:49" ht="31.5" customHeight="1" x14ac:dyDescent="0.25">
      <c r="A6" s="91" t="s">
        <v>5</v>
      </c>
      <c r="B6" s="91"/>
      <c r="U6" s="65" t="s">
        <v>20</v>
      </c>
      <c r="V6">
        <f>2261/98</f>
        <v>23.071428571428573</v>
      </c>
      <c r="W6">
        <f>1.0648^50</f>
        <v>23.08884048560844</v>
      </c>
      <c r="X6">
        <f>5884/2261</f>
        <v>2.602388323750553</v>
      </c>
      <c r="Y6">
        <f>1.0277^35</f>
        <v>2.6020909873402505</v>
      </c>
      <c r="Z6">
        <f>6045/2261</f>
        <v>2.6735957540911102</v>
      </c>
      <c r="AA6">
        <f>1.0293^34</f>
        <v>2.6694824768046992</v>
      </c>
    </row>
    <row r="7" spans="1:49" ht="25.5" x14ac:dyDescent="0.25">
      <c r="A7" s="1" t="s">
        <v>6</v>
      </c>
      <c r="B7" s="1" t="s">
        <v>7</v>
      </c>
      <c r="U7" s="65" t="s">
        <v>40</v>
      </c>
      <c r="V7">
        <f>5317/93</f>
        <v>57.172043010752688</v>
      </c>
      <c r="W7">
        <f>1.0843^50</f>
        <v>57.210123946716259</v>
      </c>
      <c r="X7">
        <f>8881/5317</f>
        <v>1.6703028023321422</v>
      </c>
      <c r="Y7">
        <f>1.0148^35</f>
        <v>1.6723071601345041</v>
      </c>
      <c r="Z7">
        <f>9469/5317</f>
        <v>1.7808914801579838</v>
      </c>
      <c r="AA7">
        <f>1.0171^34</f>
        <v>1.7797714943097347</v>
      </c>
    </row>
    <row r="8" spans="1:49" ht="42.75" thickBot="1" x14ac:dyDescent="0.3">
      <c r="A8" s="2" t="s">
        <v>8</v>
      </c>
      <c r="B8" s="2" t="s">
        <v>9</v>
      </c>
      <c r="M8" s="26"/>
      <c r="N8" s="20"/>
      <c r="O8" s="19"/>
      <c r="P8" s="27"/>
      <c r="Q8" s="28"/>
      <c r="R8" s="28"/>
      <c r="S8" s="28"/>
      <c r="T8" s="28"/>
      <c r="U8" s="65" t="s">
        <v>39</v>
      </c>
      <c r="V8">
        <f>650/101</f>
        <v>6.435643564356436</v>
      </c>
      <c r="W8">
        <f>1.0379^50</f>
        <v>6.4235572269966505</v>
      </c>
      <c r="X8">
        <f>2039/650</f>
        <v>3.1369230769230767</v>
      </c>
      <c r="Y8">
        <f>1.0332^35</f>
        <v>3.1365622596082372</v>
      </c>
      <c r="Z8" s="70">
        <f>2002/650</f>
        <v>3.08</v>
      </c>
      <c r="AA8">
        <f>1.0336^34</f>
        <v>3.0759907287267034</v>
      </c>
    </row>
    <row r="9" spans="1:49" ht="15.75" thickBot="1" x14ac:dyDescent="0.3">
      <c r="A9" s="2"/>
      <c r="B9" s="2"/>
      <c r="M9" s="26"/>
      <c r="N9" s="20"/>
      <c r="O9" s="19"/>
      <c r="P9" s="27"/>
      <c r="Q9" s="28"/>
      <c r="R9" s="28"/>
      <c r="S9" s="28"/>
      <c r="T9" s="28"/>
      <c r="U9" s="65" t="s">
        <v>23</v>
      </c>
      <c r="V9">
        <f>2499/91</f>
        <v>27.46153846153846</v>
      </c>
      <c r="W9">
        <f>1.0685^50</f>
        <v>27.461630857005598</v>
      </c>
      <c r="X9">
        <f>6504/2499</f>
        <v>2.602641056422569</v>
      </c>
      <c r="Y9">
        <f>1.0277^35</f>
        <v>2.6020909873402505</v>
      </c>
      <c r="Z9">
        <f>6682/2499</f>
        <v>2.6738695478191277</v>
      </c>
      <c r="AA9">
        <f>1.0293^34</f>
        <v>2.6694824768046992</v>
      </c>
    </row>
    <row r="10" spans="1:49" ht="15.75" thickBot="1" x14ac:dyDescent="0.3">
      <c r="A10" s="98" t="s">
        <v>10</v>
      </c>
      <c r="B10" s="98"/>
      <c r="C10" s="98"/>
      <c r="D10" s="98"/>
      <c r="E10" s="98"/>
      <c r="F10" s="98"/>
      <c r="G10" s="98"/>
      <c r="H10" s="22"/>
      <c r="I10" s="22"/>
      <c r="J10" s="22"/>
      <c r="K10" s="22"/>
      <c r="L10" s="22"/>
      <c r="M10" s="26"/>
      <c r="N10" s="20"/>
      <c r="O10" s="19"/>
      <c r="P10" s="27"/>
      <c r="Q10" s="28"/>
      <c r="R10" s="28"/>
      <c r="S10" s="28"/>
      <c r="T10" s="28"/>
    </row>
    <row r="11" spans="1:49" ht="15.75" thickBot="1" x14ac:dyDescent="0.3">
      <c r="A11" s="99" t="s">
        <v>11</v>
      </c>
      <c r="B11" s="99"/>
      <c r="C11" s="99"/>
      <c r="D11" s="99"/>
      <c r="E11" s="99"/>
      <c r="F11" s="99"/>
      <c r="G11" s="99"/>
      <c r="H11" s="23"/>
      <c r="I11" s="23"/>
      <c r="J11" s="23"/>
      <c r="K11" s="23"/>
      <c r="L11" s="23"/>
      <c r="M11" s="26"/>
      <c r="N11" s="20"/>
      <c r="O11" s="19"/>
      <c r="P11" s="27"/>
      <c r="Q11" s="28"/>
      <c r="R11" s="28"/>
      <c r="S11" s="28"/>
      <c r="T11" s="28"/>
    </row>
    <row r="12" spans="1:49" ht="15.75" thickBot="1" x14ac:dyDescent="0.3">
      <c r="A12" s="3" t="s">
        <v>12</v>
      </c>
      <c r="B12" s="3">
        <v>1208</v>
      </c>
      <c r="C12" s="3">
        <v>7324</v>
      </c>
      <c r="D12" s="3">
        <v>7326</v>
      </c>
      <c r="E12" s="3">
        <v>7327</v>
      </c>
      <c r="F12" s="3">
        <v>7328</v>
      </c>
      <c r="G12" s="3">
        <v>7329</v>
      </c>
      <c r="H12" s="3"/>
      <c r="I12" s="3"/>
      <c r="J12" s="3"/>
      <c r="K12" s="3"/>
      <c r="L12" s="3"/>
      <c r="M12" s="26"/>
      <c r="N12" s="20"/>
      <c r="O12" s="19"/>
      <c r="P12" s="27"/>
      <c r="Q12" s="28"/>
      <c r="R12" s="28"/>
      <c r="S12" s="28"/>
      <c r="T12" s="28"/>
    </row>
    <row r="13" spans="1:49" ht="32.25" thickBot="1" x14ac:dyDescent="0.3">
      <c r="A13" s="3" t="s">
        <v>13</v>
      </c>
      <c r="B13" s="3" t="s">
        <v>14</v>
      </c>
      <c r="C13" s="3" t="s">
        <v>15</v>
      </c>
      <c r="D13" s="3" t="s">
        <v>16</v>
      </c>
      <c r="E13" s="3" t="s">
        <v>16</v>
      </c>
      <c r="F13" s="3" t="s">
        <v>16</v>
      </c>
      <c r="G13" s="3" t="s">
        <v>16</v>
      </c>
      <c r="H13" s="3" t="s">
        <v>25</v>
      </c>
      <c r="I13" s="3"/>
      <c r="J13" s="3"/>
      <c r="K13" s="3"/>
      <c r="L13" s="3"/>
      <c r="M13" s="26"/>
      <c r="N13" s="36" t="s">
        <v>31</v>
      </c>
      <c r="O13" s="19"/>
      <c r="P13" s="29" t="s">
        <v>45</v>
      </c>
      <c r="R13" s="28"/>
      <c r="S13" s="28"/>
      <c r="T13" s="28"/>
    </row>
    <row r="14" spans="1:49" ht="90.75" thickBot="1" x14ac:dyDescent="0.3">
      <c r="A14" s="2"/>
      <c r="B14" s="2"/>
      <c r="K14" s="40" t="s">
        <v>35</v>
      </c>
      <c r="M14" s="16">
        <v>1929</v>
      </c>
      <c r="N14" s="15">
        <v>84.552700000000002</v>
      </c>
      <c r="O14" s="19"/>
      <c r="Q14" s="3" t="s">
        <v>20</v>
      </c>
      <c r="R14" s="3" t="s">
        <v>21</v>
      </c>
      <c r="S14" s="3" t="s">
        <v>22</v>
      </c>
      <c r="T14" s="3" t="s">
        <v>23</v>
      </c>
      <c r="U14" s="3" t="s">
        <v>25</v>
      </c>
      <c r="AF14" s="41" t="s">
        <v>34</v>
      </c>
      <c r="AG14" s="41" t="s">
        <v>32</v>
      </c>
      <c r="AH14" s="41" t="s">
        <v>33</v>
      </c>
      <c r="AL14" t="s">
        <v>37</v>
      </c>
      <c r="AM14" t="s">
        <v>36</v>
      </c>
      <c r="AN14" s="65" t="s">
        <v>38</v>
      </c>
      <c r="AP14" s="65" t="s">
        <v>39</v>
      </c>
      <c r="AR14" s="65" t="s">
        <v>22</v>
      </c>
      <c r="AT14" s="65" t="s">
        <v>23</v>
      </c>
    </row>
    <row r="15" spans="1:49" ht="15.75" thickBot="1" x14ac:dyDescent="0.3">
      <c r="A15" s="60">
        <v>1929</v>
      </c>
      <c r="B15" s="2"/>
      <c r="K15" s="40"/>
      <c r="M15" s="16"/>
      <c r="N15" s="15"/>
      <c r="O15" s="19"/>
      <c r="P15" s="60">
        <v>1929</v>
      </c>
      <c r="Q15" s="61">
        <v>100</v>
      </c>
      <c r="R15" s="61">
        <v>100</v>
      </c>
      <c r="S15" s="61">
        <v>100</v>
      </c>
      <c r="T15" s="61">
        <v>100</v>
      </c>
      <c r="U15" s="3"/>
      <c r="AE15" s="64">
        <v>1929</v>
      </c>
      <c r="AF15" s="69">
        <f t="shared" ref="AF15:AF31" si="0">(AP15/AN15)*100</f>
        <v>29.219715995679412</v>
      </c>
      <c r="AG15" s="69">
        <f t="shared" ref="AG15:AG31" si="1">(AR15/AN15)*100</f>
        <v>17.046981547362954</v>
      </c>
      <c r="AH15" s="69">
        <f t="shared" ref="AH15:AH31" si="2">(AT15/AN15)*100</f>
        <v>53.733302456957631</v>
      </c>
      <c r="AK15" s="64">
        <v>1929</v>
      </c>
      <c r="AN15" s="68">
        <f>AP15+AR15+AT15</f>
        <v>44481.871436872963</v>
      </c>
      <c r="AP15" s="67">
        <f t="shared" ref="AP15:AP31" si="3">AP16/AQ16</f>
        <v>12997.476503417522</v>
      </c>
      <c r="AQ15" s="66">
        <f t="shared" ref="AQ15:AQ32" si="4">(100+E15)/100</f>
        <v>1</v>
      </c>
      <c r="AR15" s="67">
        <f t="shared" ref="AR15:AR31" si="5">AR16/AS16</f>
        <v>7582.8164157654455</v>
      </c>
      <c r="AS15" s="66">
        <v>1</v>
      </c>
      <c r="AT15" s="67">
        <f t="shared" ref="AT15:AT31" si="6">AT16/AU16</f>
        <v>23901.578517689995</v>
      </c>
      <c r="AU15" s="66">
        <v>1</v>
      </c>
      <c r="AW15" s="42">
        <f>SUM(AF15:AF20)/6</f>
        <v>30.71501090139763</v>
      </c>
    </row>
    <row r="16" spans="1:49" ht="15.75" thickBot="1" x14ac:dyDescent="0.3">
      <c r="A16" s="56">
        <v>1930</v>
      </c>
      <c r="C16" s="9">
        <v>-2.1243555794197011E-2</v>
      </c>
      <c r="D16" s="42">
        <f>C16*100</f>
        <v>-2.1243555794197011</v>
      </c>
      <c r="E16" s="43">
        <v>1.2</v>
      </c>
      <c r="F16" s="43">
        <v>-6.7</v>
      </c>
      <c r="G16" s="43">
        <v>-8.6</v>
      </c>
      <c r="H16" s="17">
        <v>8.81</v>
      </c>
      <c r="I16" s="9"/>
      <c r="J16" s="11">
        <v>1930</v>
      </c>
      <c r="K16" s="9">
        <f t="shared" ref="K16:K33" si="7">C16*100</f>
        <v>-2.1243555794197011</v>
      </c>
      <c r="L16" s="9"/>
      <c r="M16" s="14">
        <v>1930</v>
      </c>
      <c r="N16" s="17">
        <v>82.756500000000003</v>
      </c>
      <c r="O16" s="20"/>
      <c r="P16" s="56">
        <v>1930</v>
      </c>
      <c r="Q16" s="62">
        <f t="shared" ref="Q16" si="8">(Q15*(100+K16)/100)</f>
        <v>97.875644420580301</v>
      </c>
      <c r="R16" s="62">
        <f>(R15*(100+E16)/100)</f>
        <v>101.2</v>
      </c>
      <c r="S16" s="62">
        <f t="shared" ref="S16" si="9">(S15*(100+F16)/100)</f>
        <v>93.3</v>
      </c>
      <c r="T16" s="62">
        <f t="shared" ref="T16" si="10">(T15*(100+G16)/100)</f>
        <v>91.4</v>
      </c>
      <c r="U16" s="17">
        <v>8.81</v>
      </c>
      <c r="AE16" s="11">
        <v>1930</v>
      </c>
      <c r="AF16" s="69">
        <f t="shared" si="0"/>
        <v>31.262456552596944</v>
      </c>
      <c r="AG16" s="69">
        <f t="shared" si="1"/>
        <v>16.814955914557309</v>
      </c>
      <c r="AH16" s="69">
        <f t="shared" si="2"/>
        <v>51.922587532845753</v>
      </c>
      <c r="AJ16" s="26"/>
      <c r="AK16" s="11">
        <v>1930</v>
      </c>
      <c r="AN16" s="68">
        <f t="shared" ref="AN16:AN32" si="11">AP16+AR16+AT16</f>
        <v>42074.256702536346</v>
      </c>
      <c r="AO16" s="9"/>
      <c r="AP16" s="67">
        <f t="shared" si="3"/>
        <v>13153.446221458533</v>
      </c>
      <c r="AQ16" s="66">
        <f t="shared" si="4"/>
        <v>1.012</v>
      </c>
      <c r="AR16" s="67">
        <f t="shared" si="5"/>
        <v>7074.76771590916</v>
      </c>
      <c r="AS16" s="66">
        <f t="shared" ref="AS16:AS32" si="12">(100+F16)/100</f>
        <v>0.93299999999999994</v>
      </c>
      <c r="AT16" s="67">
        <f t="shared" si="6"/>
        <v>21846.042765168655</v>
      </c>
      <c r="AU16" s="66">
        <f t="shared" ref="AU16:AU32" si="13">(100+G16)/100</f>
        <v>0.91400000000000003</v>
      </c>
    </row>
    <row r="17" spans="1:57" ht="15.75" thickBot="1" x14ac:dyDescent="0.3">
      <c r="A17" s="57">
        <v>1931</v>
      </c>
      <c r="C17" s="9">
        <v>-3.2558167636379087E-2</v>
      </c>
      <c r="D17" s="42">
        <f t="shared" ref="D17:D33" si="14">C17*100</f>
        <v>-3.2558167636379087</v>
      </c>
      <c r="E17" s="44">
        <v>-6.3</v>
      </c>
      <c r="F17" s="44">
        <v>1.2</v>
      </c>
      <c r="G17" s="44">
        <v>-5</v>
      </c>
      <c r="H17" s="15">
        <v>6.92</v>
      </c>
      <c r="I17" s="9"/>
      <c r="J17" s="16">
        <v>1931</v>
      </c>
      <c r="K17" s="9">
        <f t="shared" si="7"/>
        <v>-3.2558167636379087</v>
      </c>
      <c r="L17" s="9"/>
      <c r="M17" s="16">
        <v>1931</v>
      </c>
      <c r="N17" s="15">
        <v>80.062100000000001</v>
      </c>
      <c r="O17" s="20"/>
      <c r="P17" s="57">
        <v>1931</v>
      </c>
      <c r="Q17" s="62">
        <f t="shared" ref="Q17:Q48" si="15">(Q16*(100+K17)/100)</f>
        <v>94.688992782016413</v>
      </c>
      <c r="R17" s="62">
        <f>(R16*(100+E17)/100)</f>
        <v>94.824400000000011</v>
      </c>
      <c r="S17" s="62">
        <f t="shared" ref="S17:T17" si="16">(S16*(100+F17)/100)</f>
        <v>94.419599999999988</v>
      </c>
      <c r="T17" s="62">
        <f t="shared" si="16"/>
        <v>86.83</v>
      </c>
      <c r="U17" s="15">
        <v>6.92</v>
      </c>
      <c r="AE17" s="16">
        <v>1931</v>
      </c>
      <c r="AF17" s="69">
        <f t="shared" si="0"/>
        <v>30.629560483757196</v>
      </c>
      <c r="AG17" s="69">
        <f t="shared" si="1"/>
        <v>17.793210573792294</v>
      </c>
      <c r="AH17" s="69">
        <f t="shared" si="2"/>
        <v>51.577228942450503</v>
      </c>
      <c r="AJ17" s="26"/>
      <c r="AK17" s="16">
        <v>1931</v>
      </c>
      <c r="AN17" s="68">
        <f t="shared" si="11"/>
        <v>40238.184664916938</v>
      </c>
      <c r="AO17" s="9"/>
      <c r="AP17" s="67">
        <f t="shared" si="3"/>
        <v>12324.779109506646</v>
      </c>
      <c r="AQ17" s="66">
        <f t="shared" si="4"/>
        <v>0.93700000000000006</v>
      </c>
      <c r="AR17" s="67">
        <f t="shared" si="5"/>
        <v>7159.6649285000703</v>
      </c>
      <c r="AS17" s="66">
        <f t="shared" si="12"/>
        <v>1.012</v>
      </c>
      <c r="AT17" s="67">
        <f t="shared" si="6"/>
        <v>20753.740626910221</v>
      </c>
      <c r="AU17" s="66">
        <f t="shared" si="13"/>
        <v>0.95</v>
      </c>
    </row>
    <row r="18" spans="1:57" ht="15.75" thickBot="1" x14ac:dyDescent="0.3">
      <c r="A18" s="58">
        <v>1932</v>
      </c>
      <c r="C18" s="9">
        <v>4.3268912506666757E-2</v>
      </c>
      <c r="D18" s="42">
        <f t="shared" si="14"/>
        <v>4.3268912506666757</v>
      </c>
      <c r="E18" s="45">
        <v>6</v>
      </c>
      <c r="F18" s="45">
        <v>1.4</v>
      </c>
      <c r="G18" s="45">
        <v>1.4</v>
      </c>
      <c r="H18" s="47">
        <v>6.56</v>
      </c>
      <c r="I18" s="9"/>
      <c r="J18" s="14">
        <v>1932</v>
      </c>
      <c r="K18" s="9">
        <f t="shared" si="7"/>
        <v>4.3268912506666757</v>
      </c>
      <c r="L18" s="9"/>
      <c r="M18" s="14">
        <v>1932</v>
      </c>
      <c r="N18" s="17">
        <v>83.526300000000006</v>
      </c>
      <c r="O18" s="20"/>
      <c r="P18" s="58">
        <v>1932</v>
      </c>
      <c r="Q18" s="62">
        <f t="shared" si="15"/>
        <v>98.786082526045888</v>
      </c>
      <c r="R18" s="62">
        <f t="shared" ref="R18:R32" si="17">(R17*(100+E18)/100)</f>
        <v>100.51386400000001</v>
      </c>
      <c r="S18" s="62">
        <f t="shared" ref="S18:S32" si="18">(S17*(100+F18)/100)</f>
        <v>95.741474399999987</v>
      </c>
      <c r="T18" s="62">
        <f t="shared" ref="T18:T32" si="19">(T17*(100+G18)/100)</f>
        <v>88.04562</v>
      </c>
      <c r="U18" s="47">
        <v>6.56</v>
      </c>
      <c r="AE18" s="14">
        <v>1932</v>
      </c>
      <c r="AF18" s="69">
        <f t="shared" si="0"/>
        <v>31.580257383741401</v>
      </c>
      <c r="AG18" s="69">
        <f t="shared" si="1"/>
        <v>17.549361028492676</v>
      </c>
      <c r="AH18" s="69">
        <f t="shared" si="2"/>
        <v>50.87038158776592</v>
      </c>
      <c r="AJ18" s="26"/>
      <c r="AK18" s="14">
        <v>1932</v>
      </c>
      <c r="AN18" s="68">
        <f t="shared" si="11"/>
        <v>41368.45908926308</v>
      </c>
      <c r="AO18" s="9"/>
      <c r="AP18" s="67">
        <f t="shared" si="3"/>
        <v>13064.265856077045</v>
      </c>
      <c r="AQ18" s="66">
        <f t="shared" si="4"/>
        <v>1.06</v>
      </c>
      <c r="AR18" s="67">
        <f t="shared" si="5"/>
        <v>7259.9002374990714</v>
      </c>
      <c r="AS18" s="66">
        <f t="shared" si="12"/>
        <v>1.014</v>
      </c>
      <c r="AT18" s="67">
        <f t="shared" si="6"/>
        <v>21044.292995686963</v>
      </c>
      <c r="AU18" s="66">
        <f t="shared" si="13"/>
        <v>1.014</v>
      </c>
    </row>
    <row r="19" spans="1:57" ht="15.75" thickBot="1" x14ac:dyDescent="0.3">
      <c r="A19" s="57">
        <v>1933</v>
      </c>
      <c r="C19" s="9">
        <v>8.9094093716589828E-2</v>
      </c>
      <c r="D19" s="42">
        <f t="shared" si="14"/>
        <v>8.9094093716589828</v>
      </c>
      <c r="E19" s="44">
        <v>12</v>
      </c>
      <c r="F19" s="44">
        <v>11.7</v>
      </c>
      <c r="G19" s="44">
        <v>15.2</v>
      </c>
      <c r="H19" s="15">
        <v>7.95</v>
      </c>
      <c r="I19" s="9"/>
      <c r="J19" s="16">
        <v>1933</v>
      </c>
      <c r="K19" s="9">
        <f t="shared" si="7"/>
        <v>8.9094093716589828</v>
      </c>
      <c r="L19" s="9"/>
      <c r="M19" s="16">
        <v>1933</v>
      </c>
      <c r="N19" s="15">
        <v>90.968000000000004</v>
      </c>
      <c r="O19" s="20"/>
      <c r="P19" s="57">
        <v>1933</v>
      </c>
      <c r="Q19" s="62">
        <f t="shared" si="15"/>
        <v>107.5873390205162</v>
      </c>
      <c r="R19" s="62">
        <f t="shared" si="17"/>
        <v>112.57552768000001</v>
      </c>
      <c r="S19" s="62">
        <f t="shared" si="18"/>
        <v>106.9432269048</v>
      </c>
      <c r="T19" s="62">
        <f t="shared" si="19"/>
        <v>101.42855424</v>
      </c>
      <c r="U19" s="15">
        <v>7.95</v>
      </c>
      <c r="AE19" s="16">
        <v>1933</v>
      </c>
      <c r="AF19" s="69">
        <f t="shared" si="0"/>
        <v>31.142262557604148</v>
      </c>
      <c r="AG19" s="69">
        <f t="shared" si="1"/>
        <v>17.259609101632627</v>
      </c>
      <c r="AH19" s="69">
        <f t="shared" si="2"/>
        <v>51.598128340763225</v>
      </c>
      <c r="AJ19" s="26"/>
      <c r="AK19" s="16">
        <v>1933</v>
      </c>
      <c r="AN19" s="68">
        <f t="shared" si="11"/>
        <v>46984.311855124135</v>
      </c>
      <c r="AO19" s="9"/>
      <c r="AP19" s="67">
        <f t="shared" si="3"/>
        <v>14631.977758806292</v>
      </c>
      <c r="AQ19" s="66">
        <f t="shared" si="4"/>
        <v>1.1200000000000001</v>
      </c>
      <c r="AR19" s="67">
        <f t="shared" si="5"/>
        <v>8109.3085652864629</v>
      </c>
      <c r="AS19" s="66">
        <f t="shared" si="12"/>
        <v>1.117</v>
      </c>
      <c r="AT19" s="67">
        <f t="shared" si="6"/>
        <v>24243.025531031384</v>
      </c>
      <c r="AU19" s="66">
        <f t="shared" si="13"/>
        <v>1.1520000000000001</v>
      </c>
    </row>
    <row r="20" spans="1:57" ht="15.75" thickBot="1" x14ac:dyDescent="0.3">
      <c r="A20" s="58">
        <v>1934</v>
      </c>
      <c r="C20" s="9">
        <v>9.1678392401723707E-2</v>
      </c>
      <c r="D20" s="42">
        <f t="shared" si="14"/>
        <v>9.1678392401723698</v>
      </c>
      <c r="E20" s="45">
        <v>6.2</v>
      </c>
      <c r="F20" s="45">
        <v>11.1</v>
      </c>
      <c r="G20" s="45">
        <v>9.1999999999999993</v>
      </c>
      <c r="H20" s="17">
        <v>9.61</v>
      </c>
      <c r="I20" s="9"/>
      <c r="J20" s="14">
        <v>1934</v>
      </c>
      <c r="K20" s="9">
        <f t="shared" si="7"/>
        <v>9.1678392401723698</v>
      </c>
      <c r="L20" s="9"/>
      <c r="M20" s="14">
        <v>1934</v>
      </c>
      <c r="N20" s="17">
        <v>99.3078</v>
      </c>
      <c r="O20" s="20"/>
      <c r="P20" s="58">
        <v>1934</v>
      </c>
      <c r="Q20" s="62">
        <f t="shared" si="15"/>
        <v>117.45077330469636</v>
      </c>
      <c r="R20" s="62">
        <f t="shared" si="17"/>
        <v>119.55521039616002</v>
      </c>
      <c r="S20" s="62">
        <f t="shared" si="18"/>
        <v>118.81392509123279</v>
      </c>
      <c r="T20" s="62">
        <f t="shared" si="19"/>
        <v>110.75998123007999</v>
      </c>
      <c r="U20" s="17">
        <v>9.61</v>
      </c>
      <c r="AE20" s="14">
        <v>1934</v>
      </c>
      <c r="AF20" s="69">
        <f t="shared" si="0"/>
        <v>30.455812435006667</v>
      </c>
      <c r="AG20" s="69">
        <f t="shared" si="1"/>
        <v>17.657959850197724</v>
      </c>
      <c r="AH20" s="69">
        <f t="shared" si="2"/>
        <v>51.886227714795616</v>
      </c>
      <c r="AJ20" s="26"/>
      <c r="AK20" s="14">
        <v>1934</v>
      </c>
      <c r="AN20" s="68">
        <f t="shared" si="11"/>
        <v>51021.986075771812</v>
      </c>
      <c r="AO20" s="9"/>
      <c r="AP20" s="67">
        <f t="shared" si="3"/>
        <v>15539.160379852283</v>
      </c>
      <c r="AQ20" s="66">
        <f t="shared" si="4"/>
        <v>1.0620000000000001</v>
      </c>
      <c r="AR20" s="67">
        <f t="shared" si="5"/>
        <v>9009.4418160332607</v>
      </c>
      <c r="AS20" s="66">
        <f t="shared" si="12"/>
        <v>1.111</v>
      </c>
      <c r="AT20" s="67">
        <f t="shared" si="6"/>
        <v>26473.383879886274</v>
      </c>
      <c r="AU20" s="66">
        <f t="shared" si="13"/>
        <v>1.0920000000000001</v>
      </c>
    </row>
    <row r="21" spans="1:57" ht="15.75" thickBot="1" x14ac:dyDescent="0.3">
      <c r="A21" s="57">
        <v>1935</v>
      </c>
      <c r="B21" s="3"/>
      <c r="C21" s="9">
        <v>2.9715692020163553E-2</v>
      </c>
      <c r="D21" s="42">
        <f t="shared" si="14"/>
        <v>2.9715692020163553</v>
      </c>
      <c r="E21" s="44">
        <v>-2.5</v>
      </c>
      <c r="F21" s="44">
        <v>11.9</v>
      </c>
      <c r="G21" s="44">
        <v>5.9</v>
      </c>
      <c r="H21" s="15">
        <v>11.85</v>
      </c>
      <c r="I21" s="9"/>
      <c r="J21" s="16">
        <v>1935</v>
      </c>
      <c r="K21" s="9">
        <f t="shared" si="7"/>
        <v>2.9715692020163553</v>
      </c>
      <c r="L21" s="9"/>
      <c r="M21" s="16">
        <v>1935</v>
      </c>
      <c r="N21" s="15">
        <v>102.25879999999999</v>
      </c>
      <c r="O21" s="20"/>
      <c r="P21" s="57">
        <v>1935</v>
      </c>
      <c r="Q21" s="62">
        <f t="shared" si="15"/>
        <v>120.94090431174877</v>
      </c>
      <c r="R21" s="62">
        <f t="shared" si="17"/>
        <v>116.56633013625601</v>
      </c>
      <c r="S21" s="62">
        <f t="shared" si="18"/>
        <v>132.95278217708949</v>
      </c>
      <c r="T21" s="62">
        <f t="shared" si="19"/>
        <v>117.29482012265471</v>
      </c>
      <c r="U21" s="15">
        <v>11.85</v>
      </c>
      <c r="AE21" s="16">
        <v>1935</v>
      </c>
      <c r="AF21" s="69">
        <f t="shared" si="0"/>
        <v>28.442604255767655</v>
      </c>
      <c r="AG21" s="69">
        <f t="shared" si="1"/>
        <v>18.926275836568433</v>
      </c>
      <c r="AH21" s="69">
        <f t="shared" si="2"/>
        <v>52.631119907663916</v>
      </c>
      <c r="AJ21" s="26"/>
      <c r="AK21" s="16">
        <v>1935</v>
      </c>
      <c r="AN21" s="68">
        <f t="shared" si="11"/>
        <v>53267.560291296759</v>
      </c>
      <c r="AO21" s="9"/>
      <c r="AP21" s="67">
        <f t="shared" si="3"/>
        <v>15150.681370355975</v>
      </c>
      <c r="AQ21" s="66">
        <f t="shared" si="4"/>
        <v>0.97499999999999998</v>
      </c>
      <c r="AR21" s="67">
        <f t="shared" si="5"/>
        <v>10081.565392141219</v>
      </c>
      <c r="AS21" s="66">
        <f t="shared" si="12"/>
        <v>1.119</v>
      </c>
      <c r="AT21" s="67">
        <f t="shared" si="6"/>
        <v>28035.313528799568</v>
      </c>
      <c r="AU21" s="66">
        <f t="shared" si="13"/>
        <v>1.0590000000000002</v>
      </c>
    </row>
    <row r="22" spans="1:57" ht="15.75" thickBot="1" x14ac:dyDescent="0.3">
      <c r="A22" s="58">
        <v>1936</v>
      </c>
      <c r="B22" s="3"/>
      <c r="C22" s="9">
        <v>0.12045124722762246</v>
      </c>
      <c r="D22" s="42">
        <f t="shared" si="14"/>
        <v>12.045124722762246</v>
      </c>
      <c r="E22" s="45">
        <v>9.5</v>
      </c>
      <c r="F22" s="45">
        <v>17.2</v>
      </c>
      <c r="G22" s="45">
        <v>13.1</v>
      </c>
      <c r="H22" s="17">
        <v>12.13</v>
      </c>
      <c r="I22" s="9"/>
      <c r="J22" s="14">
        <v>1936</v>
      </c>
      <c r="K22" s="9">
        <f t="shared" si="7"/>
        <v>12.045124722762246</v>
      </c>
      <c r="L22" s="9"/>
      <c r="M22" s="14">
        <v>1936</v>
      </c>
      <c r="N22" s="17">
        <v>114.57599999999999</v>
      </c>
      <c r="O22" s="20"/>
      <c r="P22" s="58">
        <v>1936</v>
      </c>
      <c r="Q22" s="62">
        <f t="shared" si="15"/>
        <v>135.50838707693543</v>
      </c>
      <c r="R22" s="62">
        <f t="shared" si="17"/>
        <v>127.64013149920034</v>
      </c>
      <c r="S22" s="62">
        <f t="shared" si="18"/>
        <v>155.82066071154887</v>
      </c>
      <c r="T22" s="62">
        <f t="shared" si="19"/>
        <v>132.66044155872248</v>
      </c>
      <c r="U22" s="17">
        <v>12.13</v>
      </c>
      <c r="AE22" s="14">
        <v>1936</v>
      </c>
      <c r="AF22" s="69">
        <f t="shared" si="0"/>
        <v>27.597773756383535</v>
      </c>
      <c r="AG22" s="69">
        <f t="shared" si="1"/>
        <v>19.655466202907633</v>
      </c>
      <c r="AH22" s="69">
        <f t="shared" si="2"/>
        <v>52.746760040708828</v>
      </c>
      <c r="AJ22" s="26"/>
      <c r="AK22" s="14">
        <v>1936</v>
      </c>
      <c r="AN22" s="68">
        <f t="shared" si="11"/>
        <v>60113.530341201607</v>
      </c>
      <c r="AO22" s="9"/>
      <c r="AP22" s="67">
        <f t="shared" si="3"/>
        <v>16589.996100539793</v>
      </c>
      <c r="AQ22" s="66">
        <f t="shared" si="4"/>
        <v>1.095</v>
      </c>
      <c r="AR22" s="67">
        <f t="shared" si="5"/>
        <v>11815.594639589508</v>
      </c>
      <c r="AS22" s="66">
        <f t="shared" si="12"/>
        <v>1.1719999999999999</v>
      </c>
      <c r="AT22" s="67">
        <f t="shared" si="6"/>
        <v>31707.93960107231</v>
      </c>
      <c r="AU22" s="66">
        <f t="shared" si="13"/>
        <v>1.131</v>
      </c>
    </row>
    <row r="23" spans="1:57" ht="15.75" thickBot="1" x14ac:dyDescent="0.3">
      <c r="A23" s="57">
        <v>1937</v>
      </c>
      <c r="B23" s="3"/>
      <c r="C23" s="9">
        <v>4.5912756598240456E-2</v>
      </c>
      <c r="D23" s="42">
        <f t="shared" si="14"/>
        <v>4.5912756598240456</v>
      </c>
      <c r="E23" s="44">
        <v>0.1</v>
      </c>
      <c r="F23" s="44">
        <v>5.4</v>
      </c>
      <c r="G23" s="44">
        <v>5.7</v>
      </c>
      <c r="H23" s="15">
        <v>12.87</v>
      </c>
      <c r="I23" s="9"/>
      <c r="J23" s="16">
        <v>1937</v>
      </c>
      <c r="K23" s="9">
        <f t="shared" si="7"/>
        <v>4.5912756598240456</v>
      </c>
      <c r="L23" s="9"/>
      <c r="M23" s="16">
        <v>1937</v>
      </c>
      <c r="N23" s="15">
        <v>119.8365</v>
      </c>
      <c r="O23" s="20"/>
      <c r="P23" s="57">
        <v>1937</v>
      </c>
      <c r="Q23" s="62">
        <f t="shared" si="15"/>
        <v>141.72995066981895</v>
      </c>
      <c r="R23" s="62">
        <f t="shared" si="17"/>
        <v>127.76777163069954</v>
      </c>
      <c r="S23" s="62">
        <f t="shared" si="18"/>
        <v>164.2349763899725</v>
      </c>
      <c r="T23" s="62">
        <f t="shared" si="19"/>
        <v>140.22208672756969</v>
      </c>
      <c r="U23" s="15">
        <v>12.87</v>
      </c>
      <c r="AE23" s="16">
        <v>1937</v>
      </c>
      <c r="AF23" s="69">
        <f t="shared" si="0"/>
        <v>26.538472907952222</v>
      </c>
      <c r="AG23" s="69">
        <f t="shared" si="1"/>
        <v>19.901772680755617</v>
      </c>
      <c r="AH23" s="69">
        <f t="shared" si="2"/>
        <v>53.559754411292168</v>
      </c>
      <c r="AJ23" s="26"/>
      <c r="AK23" s="16">
        <v>1937</v>
      </c>
      <c r="AN23" s="68">
        <f t="shared" si="11"/>
        <v>62575.515005101101</v>
      </c>
      <c r="AO23" s="9"/>
      <c r="AP23" s="67">
        <f t="shared" si="3"/>
        <v>16606.586096640331</v>
      </c>
      <c r="AQ23" s="66">
        <f t="shared" si="4"/>
        <v>1.0009999999999999</v>
      </c>
      <c r="AR23" s="67">
        <f t="shared" si="5"/>
        <v>12453.636750127342</v>
      </c>
      <c r="AS23" s="66">
        <f t="shared" si="12"/>
        <v>1.054</v>
      </c>
      <c r="AT23" s="67">
        <f t="shared" si="6"/>
        <v>33515.292158333432</v>
      </c>
      <c r="AU23" s="66">
        <f t="shared" si="13"/>
        <v>1.0569999999999999</v>
      </c>
    </row>
    <row r="24" spans="1:57" ht="15.75" thickBot="1" x14ac:dyDescent="0.3">
      <c r="A24" s="58">
        <v>1938</v>
      </c>
      <c r="B24" s="3"/>
      <c r="C24" s="9">
        <v>4.4967935478756438E-2</v>
      </c>
      <c r="D24" s="42">
        <f t="shared" si="14"/>
        <v>4.4967935478756438</v>
      </c>
      <c r="E24" s="45">
        <v>4.2</v>
      </c>
      <c r="F24" s="45">
        <v>3.7</v>
      </c>
      <c r="G24" s="45">
        <v>2</v>
      </c>
      <c r="H24" s="17">
        <v>13.58</v>
      </c>
      <c r="I24" s="9"/>
      <c r="J24" s="14">
        <v>1938</v>
      </c>
      <c r="K24" s="9">
        <f t="shared" si="7"/>
        <v>4.4967935478756438</v>
      </c>
      <c r="L24" s="9"/>
      <c r="M24" s="14">
        <v>1938</v>
      </c>
      <c r="N24" s="17">
        <v>125.2253</v>
      </c>
      <c r="O24" s="20"/>
      <c r="P24" s="58">
        <v>1938</v>
      </c>
      <c r="Q24" s="62">
        <f t="shared" si="15"/>
        <v>148.10325394694669</v>
      </c>
      <c r="R24" s="62">
        <f t="shared" si="17"/>
        <v>133.13401803918893</v>
      </c>
      <c r="S24" s="62">
        <f t="shared" si="18"/>
        <v>170.31167051640151</v>
      </c>
      <c r="T24" s="62">
        <f t="shared" si="19"/>
        <v>143.02652846212106</v>
      </c>
      <c r="U24" s="17">
        <v>13.58</v>
      </c>
      <c r="AE24" s="14">
        <v>1938</v>
      </c>
      <c r="AF24" s="69">
        <f t="shared" si="0"/>
        <v>26.8679595591923</v>
      </c>
      <c r="AG24" s="69">
        <f t="shared" si="1"/>
        <v>20.052178222264253</v>
      </c>
      <c r="AH24" s="69">
        <f t="shared" si="2"/>
        <v>53.07986221854344</v>
      </c>
      <c r="AJ24" s="26"/>
      <c r="AK24" s="14">
        <v>1938</v>
      </c>
      <c r="AN24" s="68">
        <f t="shared" si="11"/>
        <v>64404.082024081385</v>
      </c>
      <c r="AO24" s="9"/>
      <c r="AP24" s="67">
        <f t="shared" si="3"/>
        <v>17304.062712699226</v>
      </c>
      <c r="AQ24" s="66">
        <f t="shared" si="4"/>
        <v>1.042</v>
      </c>
      <c r="AR24" s="67">
        <f t="shared" si="5"/>
        <v>12914.421309882053</v>
      </c>
      <c r="AS24" s="66">
        <f t="shared" si="12"/>
        <v>1.0369999999999999</v>
      </c>
      <c r="AT24" s="67">
        <f t="shared" si="6"/>
        <v>34185.598001500104</v>
      </c>
      <c r="AU24" s="66">
        <f t="shared" si="13"/>
        <v>1.02</v>
      </c>
    </row>
    <row r="25" spans="1:57" ht="15.75" thickBot="1" x14ac:dyDescent="0.3">
      <c r="A25" s="57">
        <v>1939</v>
      </c>
      <c r="B25" s="3"/>
      <c r="C25" s="9">
        <v>2.4590078841895346E-2</v>
      </c>
      <c r="D25" s="42">
        <f t="shared" si="14"/>
        <v>2.4590078841895346</v>
      </c>
      <c r="E25" s="44">
        <v>-2.2999999999999998</v>
      </c>
      <c r="F25" s="44">
        <v>9.3000000000000007</v>
      </c>
      <c r="G25" s="44">
        <v>4</v>
      </c>
      <c r="H25" s="15">
        <v>13.06</v>
      </c>
      <c r="I25" s="9"/>
      <c r="J25" s="16">
        <v>1939</v>
      </c>
      <c r="K25" s="9">
        <f t="shared" si="7"/>
        <v>2.4590078841895346</v>
      </c>
      <c r="L25" s="9"/>
      <c r="M25" s="16">
        <v>1939</v>
      </c>
      <c r="N25" s="15">
        <v>128.30459999999999</v>
      </c>
      <c r="O25" s="20"/>
      <c r="P25" s="57">
        <v>1939</v>
      </c>
      <c r="Q25" s="62">
        <f t="shared" si="15"/>
        <v>151.74512463824337</v>
      </c>
      <c r="R25" s="62">
        <f t="shared" si="17"/>
        <v>130.07193562428759</v>
      </c>
      <c r="S25" s="62">
        <f t="shared" si="18"/>
        <v>186.15065587442686</v>
      </c>
      <c r="T25" s="62">
        <f t="shared" si="19"/>
        <v>148.74758960060589</v>
      </c>
      <c r="U25" s="15">
        <v>13.06</v>
      </c>
      <c r="AE25" s="16">
        <v>1939</v>
      </c>
      <c r="AF25" s="69">
        <f t="shared" si="0"/>
        <v>25.394190925653671</v>
      </c>
      <c r="AG25" s="69">
        <f t="shared" si="1"/>
        <v>21.202489105360691</v>
      </c>
      <c r="AH25" s="69">
        <f t="shared" si="2"/>
        <v>53.403319968985627</v>
      </c>
      <c r="AJ25" s="26"/>
      <c r="AK25" s="16">
        <v>1939</v>
      </c>
      <c r="AN25" s="68">
        <f t="shared" si="11"/>
        <v>66574.553683568345</v>
      </c>
      <c r="AO25" s="9"/>
      <c r="AP25" s="67">
        <f t="shared" si="3"/>
        <v>16906.069270307144</v>
      </c>
      <c r="AQ25" s="66">
        <f t="shared" si="4"/>
        <v>0.97699999999999998</v>
      </c>
      <c r="AR25" s="67">
        <f t="shared" si="5"/>
        <v>14115.462491701082</v>
      </c>
      <c r="AS25" s="66">
        <f t="shared" si="12"/>
        <v>1.093</v>
      </c>
      <c r="AT25" s="67">
        <f t="shared" si="6"/>
        <v>35553.02192156011</v>
      </c>
      <c r="AU25" s="66">
        <f t="shared" si="13"/>
        <v>1.04</v>
      </c>
    </row>
    <row r="26" spans="1:57" ht="15.75" thickBot="1" x14ac:dyDescent="0.3">
      <c r="A26" s="58">
        <v>1940</v>
      </c>
      <c r="B26" s="3"/>
      <c r="C26" s="9">
        <v>-9.9996414781697851E-3</v>
      </c>
      <c r="D26" s="42">
        <f t="shared" si="14"/>
        <v>-0.99996414781697851</v>
      </c>
      <c r="E26" s="45">
        <v>-1.8</v>
      </c>
      <c r="F26" s="45">
        <v>-2.7</v>
      </c>
      <c r="G26" s="45">
        <v>-3.7</v>
      </c>
      <c r="H26" s="17">
        <v>13.78</v>
      </c>
      <c r="I26" s="9"/>
      <c r="J26" s="14">
        <v>1940</v>
      </c>
      <c r="K26" s="9">
        <f t="shared" si="7"/>
        <v>-0.99996414781697851</v>
      </c>
      <c r="L26" s="9"/>
      <c r="M26" s="14">
        <v>1940</v>
      </c>
      <c r="N26" s="17">
        <v>127.02160000000001</v>
      </c>
      <c r="O26" s="20"/>
      <c r="P26" s="58">
        <v>1940</v>
      </c>
      <c r="Q26" s="62">
        <f t="shared" si="15"/>
        <v>150.22772779580075</v>
      </c>
      <c r="R26" s="62">
        <f t="shared" si="17"/>
        <v>127.73064078305042</v>
      </c>
      <c r="S26" s="62">
        <f t="shared" si="18"/>
        <v>181.12458816581733</v>
      </c>
      <c r="T26" s="62">
        <f t="shared" si="19"/>
        <v>143.24392878538347</v>
      </c>
      <c r="U26" s="17">
        <v>13.78</v>
      </c>
      <c r="AE26" s="14">
        <v>1940</v>
      </c>
      <c r="AF26" s="69">
        <f t="shared" si="0"/>
        <v>25.709799788934802</v>
      </c>
      <c r="AG26" s="69">
        <f t="shared" si="1"/>
        <v>21.269266619764508</v>
      </c>
      <c r="AH26" s="69">
        <f t="shared" si="2"/>
        <v>53.02093359130069</v>
      </c>
      <c r="AJ26" s="26"/>
      <c r="AK26" s="14">
        <v>1940</v>
      </c>
      <c r="AN26" s="68">
        <f t="shared" si="11"/>
        <v>64573.665138329154</v>
      </c>
      <c r="AO26" s="9"/>
      <c r="AP26" s="67">
        <f t="shared" si="3"/>
        <v>16601.760023441613</v>
      </c>
      <c r="AQ26" s="66">
        <f t="shared" si="4"/>
        <v>0.98199999999999998</v>
      </c>
      <c r="AR26" s="67">
        <f t="shared" si="5"/>
        <v>13734.345004425153</v>
      </c>
      <c r="AS26" s="66">
        <f t="shared" si="12"/>
        <v>0.97299999999999998</v>
      </c>
      <c r="AT26" s="67">
        <f t="shared" si="6"/>
        <v>34237.560110462386</v>
      </c>
      <c r="AU26" s="66">
        <f t="shared" si="13"/>
        <v>0.96299999999999997</v>
      </c>
    </row>
    <row r="27" spans="1:57" ht="15.75" thickBot="1" x14ac:dyDescent="0.3">
      <c r="A27" s="57">
        <v>1941</v>
      </c>
      <c r="B27" s="3"/>
      <c r="C27" s="9">
        <v>4.9494731604703412E-2</v>
      </c>
      <c r="D27" s="42">
        <f t="shared" si="14"/>
        <v>4.9494731604703412</v>
      </c>
      <c r="E27" s="44">
        <v>6.3</v>
      </c>
      <c r="F27" s="44">
        <v>6.4</v>
      </c>
      <c r="G27" s="44">
        <v>6.1</v>
      </c>
      <c r="H27" s="15">
        <v>11.84</v>
      </c>
      <c r="I27" s="9"/>
      <c r="J27" s="16">
        <v>1941</v>
      </c>
      <c r="K27" s="9">
        <f t="shared" si="7"/>
        <v>4.9494731604703412</v>
      </c>
      <c r="L27" s="9"/>
      <c r="M27" s="16">
        <v>1941</v>
      </c>
      <c r="N27" s="15">
        <v>133.30850000000001</v>
      </c>
      <c r="O27" s="20"/>
      <c r="P27" s="57">
        <v>1941</v>
      </c>
      <c r="Q27" s="62">
        <f t="shared" si="15"/>
        <v>157.66320886263836</v>
      </c>
      <c r="R27" s="62">
        <f t="shared" si="17"/>
        <v>135.7776711523826</v>
      </c>
      <c r="S27" s="62">
        <f t="shared" si="18"/>
        <v>192.71656180842965</v>
      </c>
      <c r="T27" s="62">
        <f t="shared" si="19"/>
        <v>151.98180844129186</v>
      </c>
      <c r="U27" s="15">
        <v>11.84</v>
      </c>
      <c r="AE27" s="16">
        <v>1941</v>
      </c>
      <c r="AF27" s="69">
        <f t="shared" si="0"/>
        <v>25.73031931933944</v>
      </c>
      <c r="AG27" s="69">
        <f t="shared" si="1"/>
        <v>21.3062667543179</v>
      </c>
      <c r="AH27" s="69">
        <f t="shared" si="2"/>
        <v>52.963413926342675</v>
      </c>
      <c r="AJ27" s="26"/>
      <c r="AK27" s="16">
        <v>1941</v>
      </c>
      <c r="AN27" s="68">
        <f t="shared" si="11"/>
        <v>68587.065266827383</v>
      </c>
      <c r="AO27" s="9"/>
      <c r="AP27" s="67">
        <f t="shared" si="3"/>
        <v>17647.670904918436</v>
      </c>
      <c r="AQ27" s="66">
        <f t="shared" si="4"/>
        <v>1.0629999999999999</v>
      </c>
      <c r="AR27" s="67">
        <f t="shared" si="5"/>
        <v>14613.343084708364</v>
      </c>
      <c r="AS27" s="66">
        <f t="shared" si="12"/>
        <v>1.0640000000000001</v>
      </c>
      <c r="AT27" s="67">
        <f t="shared" si="6"/>
        <v>36326.05127720059</v>
      </c>
      <c r="AU27" s="66">
        <f t="shared" si="13"/>
        <v>1.0609999999999999</v>
      </c>
    </row>
    <row r="28" spans="1:57" ht="15.75" thickBot="1" x14ac:dyDescent="0.3">
      <c r="A28" s="58">
        <v>1942</v>
      </c>
      <c r="B28" s="3"/>
      <c r="C28" s="9">
        <v>-2.6949519347978623E-2</v>
      </c>
      <c r="D28" s="42">
        <f t="shared" si="14"/>
        <v>-2.6949519347978623</v>
      </c>
      <c r="E28" s="45">
        <v>-4.4000000000000004</v>
      </c>
      <c r="F28" s="45">
        <v>1.4</v>
      </c>
      <c r="G28" s="45">
        <v>-6.4</v>
      </c>
      <c r="H28" s="17">
        <v>11.34</v>
      </c>
      <c r="I28" s="9"/>
      <c r="J28" s="14">
        <v>1942</v>
      </c>
      <c r="K28" s="9">
        <f t="shared" si="7"/>
        <v>-2.6949519347978623</v>
      </c>
      <c r="L28" s="9"/>
      <c r="M28" s="14">
        <v>1942</v>
      </c>
      <c r="N28" s="17">
        <v>129.7159</v>
      </c>
      <c r="O28" s="20"/>
      <c r="P28" s="58">
        <v>1942</v>
      </c>
      <c r="Q28" s="62">
        <f t="shared" si="15"/>
        <v>153.41426116493031</v>
      </c>
      <c r="R28" s="62">
        <f t="shared" si="17"/>
        <v>129.80345362167773</v>
      </c>
      <c r="S28" s="62">
        <f t="shared" si="18"/>
        <v>195.41459367374765</v>
      </c>
      <c r="T28" s="62">
        <f t="shared" si="19"/>
        <v>142.25497270104918</v>
      </c>
      <c r="U28" s="17">
        <v>11.34</v>
      </c>
      <c r="AE28" s="14">
        <v>1942</v>
      </c>
      <c r="AF28" s="69">
        <f t="shared" si="0"/>
        <v>25.682903952230735</v>
      </c>
      <c r="AG28" s="69">
        <f t="shared" si="1"/>
        <v>22.557261513163958</v>
      </c>
      <c r="AH28" s="69">
        <f t="shared" si="2"/>
        <v>51.759834534605311</v>
      </c>
      <c r="AJ28" s="26"/>
      <c r="AK28" s="14">
        <v>1942</v>
      </c>
      <c r="AN28" s="68">
        <f t="shared" si="11"/>
        <v>65690.287268456057</v>
      </c>
      <c r="AO28" s="9"/>
      <c r="AP28" s="67">
        <f t="shared" si="3"/>
        <v>16871.173385102025</v>
      </c>
      <c r="AQ28" s="66">
        <f t="shared" si="4"/>
        <v>0.95599999999999996</v>
      </c>
      <c r="AR28" s="67">
        <f t="shared" si="5"/>
        <v>14817.929887894281</v>
      </c>
      <c r="AS28" s="66">
        <f t="shared" si="12"/>
        <v>1.014</v>
      </c>
      <c r="AT28" s="67">
        <f t="shared" si="6"/>
        <v>34001.183995459753</v>
      </c>
      <c r="AU28" s="66">
        <f t="shared" si="13"/>
        <v>0.93599999999999994</v>
      </c>
    </row>
    <row r="29" spans="1:57" ht="15.75" thickBot="1" x14ac:dyDescent="0.3">
      <c r="A29" s="57">
        <v>1943</v>
      </c>
      <c r="B29" s="3"/>
      <c r="C29" s="9">
        <v>8.5064359881864782E-2</v>
      </c>
      <c r="D29" s="42">
        <f t="shared" si="14"/>
        <v>8.5064359881864782</v>
      </c>
      <c r="E29" s="44">
        <v>7.3</v>
      </c>
      <c r="F29" s="44">
        <v>13.5</v>
      </c>
      <c r="G29" s="44">
        <v>13.5</v>
      </c>
      <c r="H29" s="15">
        <v>9.41</v>
      </c>
      <c r="I29" s="9"/>
      <c r="J29" s="16">
        <v>1943</v>
      </c>
      <c r="K29" s="9">
        <f t="shared" si="7"/>
        <v>8.5064359881864782</v>
      </c>
      <c r="L29" s="9"/>
      <c r="M29" s="16">
        <v>1943</v>
      </c>
      <c r="N29" s="15">
        <v>140.7501</v>
      </c>
      <c r="O29" s="20"/>
      <c r="P29" s="57">
        <v>1943</v>
      </c>
      <c r="Q29" s="62">
        <f t="shared" si="15"/>
        <v>166.46434708767433</v>
      </c>
      <c r="R29" s="62">
        <f t="shared" si="17"/>
        <v>139.27910573606022</v>
      </c>
      <c r="S29" s="62">
        <f t="shared" si="18"/>
        <v>221.79556381970357</v>
      </c>
      <c r="T29" s="62">
        <f t="shared" si="19"/>
        <v>161.45939401569083</v>
      </c>
      <c r="U29" s="15">
        <v>9.41</v>
      </c>
      <c r="AE29" s="16">
        <v>1943</v>
      </c>
      <c r="AF29" s="69">
        <f t="shared" si="0"/>
        <v>24.625442040191405</v>
      </c>
      <c r="AG29" s="69">
        <f t="shared" si="1"/>
        <v>22.87822998688835</v>
      </c>
      <c r="AH29" s="69">
        <f t="shared" si="2"/>
        <v>52.496327972920241</v>
      </c>
      <c r="AJ29" s="26"/>
      <c r="AK29" s="16">
        <v>1943</v>
      </c>
      <c r="AN29" s="68">
        <f t="shared" si="11"/>
        <v>73512.463299821306</v>
      </c>
      <c r="AO29" s="9"/>
      <c r="AP29" s="67">
        <f t="shared" si="3"/>
        <v>18102.769042214473</v>
      </c>
      <c r="AQ29" s="66">
        <f t="shared" si="4"/>
        <v>1.073</v>
      </c>
      <c r="AR29" s="67">
        <f t="shared" si="5"/>
        <v>16818.35042276001</v>
      </c>
      <c r="AS29" s="66">
        <f t="shared" si="12"/>
        <v>1.135</v>
      </c>
      <c r="AT29" s="67">
        <f t="shared" si="6"/>
        <v>38591.343834846819</v>
      </c>
      <c r="AU29" s="66">
        <f t="shared" si="13"/>
        <v>1.135</v>
      </c>
    </row>
    <row r="30" spans="1:57" ht="15.75" thickBot="1" x14ac:dyDescent="0.3">
      <c r="A30" s="58">
        <v>1944</v>
      </c>
      <c r="B30" s="3"/>
      <c r="C30" s="9">
        <v>7.5661047487710631E-2</v>
      </c>
      <c r="D30" s="42">
        <f t="shared" si="14"/>
        <v>7.5661047487710631</v>
      </c>
      <c r="E30" s="45">
        <v>2.4</v>
      </c>
      <c r="F30" s="45">
        <v>10.7</v>
      </c>
      <c r="G30" s="45">
        <v>9.8000000000000007</v>
      </c>
      <c r="H30" s="17">
        <v>8.85</v>
      </c>
      <c r="I30" s="9"/>
      <c r="J30" s="14">
        <v>1944</v>
      </c>
      <c r="K30" s="9">
        <f t="shared" si="7"/>
        <v>7.5661047487710631</v>
      </c>
      <c r="L30" s="9"/>
      <c r="M30" s="14">
        <v>1944</v>
      </c>
      <c r="N30" s="17">
        <v>151.39940000000001</v>
      </c>
      <c r="O30" s="20"/>
      <c r="P30" s="58">
        <v>1944</v>
      </c>
      <c r="Q30" s="62">
        <f t="shared" si="15"/>
        <v>179.05921395768561</v>
      </c>
      <c r="R30" s="62">
        <f t="shared" si="17"/>
        <v>142.62180427372567</v>
      </c>
      <c r="S30" s="62">
        <f t="shared" si="18"/>
        <v>245.52768914841184</v>
      </c>
      <c r="T30" s="62">
        <f t="shared" si="19"/>
        <v>177.28241462922853</v>
      </c>
      <c r="U30" s="17">
        <v>8.85</v>
      </c>
      <c r="AE30" s="14">
        <v>1944</v>
      </c>
      <c r="AF30" s="69">
        <f t="shared" si="0"/>
        <v>23.308937464293599</v>
      </c>
      <c r="AG30" s="69">
        <f t="shared" si="1"/>
        <v>23.410383454870406</v>
      </c>
      <c r="AH30" s="69">
        <f t="shared" si="2"/>
        <v>53.280679080835988</v>
      </c>
      <c r="AJ30" s="26"/>
      <c r="AK30" s="14">
        <v>1944</v>
      </c>
      <c r="AN30" s="68">
        <f t="shared" si="11"/>
        <v>79528.444947884753</v>
      </c>
      <c r="AO30" s="9"/>
      <c r="AP30" s="67">
        <f t="shared" si="3"/>
        <v>18537.23549922762</v>
      </c>
      <c r="AQ30" s="66">
        <f t="shared" si="4"/>
        <v>1.024</v>
      </c>
      <c r="AR30" s="67">
        <f t="shared" si="5"/>
        <v>18617.913917995331</v>
      </c>
      <c r="AS30" s="66">
        <f t="shared" si="12"/>
        <v>1.107</v>
      </c>
      <c r="AT30" s="67">
        <f t="shared" si="6"/>
        <v>42373.295530661802</v>
      </c>
      <c r="AU30" s="66">
        <f t="shared" si="13"/>
        <v>1.0979999999999999</v>
      </c>
    </row>
    <row r="31" spans="1:57" ht="15.75" thickBot="1" x14ac:dyDescent="0.3">
      <c r="A31" s="57">
        <v>1945</v>
      </c>
      <c r="B31" s="3"/>
      <c r="C31" s="9">
        <v>3.2203562233403815E-2</v>
      </c>
      <c r="D31" s="42">
        <f t="shared" si="14"/>
        <v>3.2203562233403815</v>
      </c>
      <c r="E31" s="44">
        <v>-2.2000000000000002</v>
      </c>
      <c r="F31" s="44">
        <v>5.5</v>
      </c>
      <c r="G31" s="44">
        <v>2.9</v>
      </c>
      <c r="H31" s="15">
        <v>9.11</v>
      </c>
      <c r="I31" s="9"/>
      <c r="J31" s="16">
        <v>1945</v>
      </c>
      <c r="K31" s="9">
        <f t="shared" si="7"/>
        <v>3.2203562233403815</v>
      </c>
      <c r="L31" s="9"/>
      <c r="M31" s="16">
        <v>1945</v>
      </c>
      <c r="N31" s="15">
        <v>156.27500000000001</v>
      </c>
      <c r="O31" s="20"/>
      <c r="P31" s="57">
        <v>1945</v>
      </c>
      <c r="Q31" s="62">
        <f t="shared" si="15"/>
        <v>184.82555849783631</v>
      </c>
      <c r="R31" s="62">
        <f t="shared" si="17"/>
        <v>139.48412457970372</v>
      </c>
      <c r="S31" s="62">
        <f t="shared" si="18"/>
        <v>259.03171205157452</v>
      </c>
      <c r="T31" s="62">
        <f t="shared" si="19"/>
        <v>182.42360465347619</v>
      </c>
      <c r="U31" s="15">
        <v>9.11</v>
      </c>
      <c r="AE31" s="16">
        <v>1945</v>
      </c>
      <c r="AF31" s="69">
        <f t="shared" si="0"/>
        <v>22.27928065363912</v>
      </c>
      <c r="AG31" s="69">
        <f t="shared" si="1"/>
        <v>24.137974262246988</v>
      </c>
      <c r="AH31" s="69">
        <f t="shared" si="2"/>
        <v>53.582745084113895</v>
      </c>
      <c r="AJ31" s="26"/>
      <c r="AK31" s="16">
        <v>1945</v>
      </c>
      <c r="AN31" s="68">
        <f t="shared" si="11"/>
        <v>81373.436602780683</v>
      </c>
      <c r="AO31" s="9"/>
      <c r="AP31" s="67">
        <f t="shared" si="3"/>
        <v>18129.41631824461</v>
      </c>
      <c r="AQ31" s="66">
        <f t="shared" si="4"/>
        <v>0.97799999999999998</v>
      </c>
      <c r="AR31" s="67">
        <f t="shared" si="5"/>
        <v>19641.899183485071</v>
      </c>
      <c r="AS31" s="66">
        <f t="shared" si="12"/>
        <v>1.0549999999999999</v>
      </c>
      <c r="AT31" s="67">
        <f t="shared" si="6"/>
        <v>43602.121101051001</v>
      </c>
      <c r="AU31" s="66">
        <f t="shared" si="13"/>
        <v>1.0290000000000001</v>
      </c>
    </row>
    <row r="32" spans="1:57" ht="53.25" thickBot="1" x14ac:dyDescent="0.3">
      <c r="A32" s="58">
        <v>1946</v>
      </c>
      <c r="B32" s="3"/>
      <c r="C32" s="9">
        <v>0.11576323788193887</v>
      </c>
      <c r="D32" s="42">
        <f t="shared" si="14"/>
        <v>11.576323788193887</v>
      </c>
      <c r="E32" s="45">
        <v>8.4</v>
      </c>
      <c r="F32" s="45">
        <v>18.5</v>
      </c>
      <c r="G32" s="45">
        <v>10.199999999999999</v>
      </c>
      <c r="H32" s="17">
        <v>11.04</v>
      </c>
      <c r="I32" s="9"/>
      <c r="J32" s="14">
        <v>1946</v>
      </c>
      <c r="K32" s="9">
        <f t="shared" si="7"/>
        <v>11.576323788193887</v>
      </c>
      <c r="L32" s="9"/>
      <c r="M32" s="14">
        <v>1946</v>
      </c>
      <c r="N32" s="17">
        <v>174.36590000000001</v>
      </c>
      <c r="O32" s="20"/>
      <c r="P32" s="58">
        <v>1946</v>
      </c>
      <c r="Q32" s="62">
        <f t="shared" si="15"/>
        <v>206.22156359288354</v>
      </c>
      <c r="R32" s="62">
        <f t="shared" si="17"/>
        <v>151.20079104439884</v>
      </c>
      <c r="S32" s="62">
        <f t="shared" si="18"/>
        <v>306.95257878111579</v>
      </c>
      <c r="T32" s="62">
        <f t="shared" si="19"/>
        <v>201.03081232813076</v>
      </c>
      <c r="U32" s="17">
        <v>11.04</v>
      </c>
      <c r="X32" s="10"/>
      <c r="AE32" s="14">
        <v>1946</v>
      </c>
      <c r="AF32" s="69">
        <f>(AP32/AN32)*100</f>
        <v>21.601266939563224</v>
      </c>
      <c r="AG32" s="69">
        <f>(AR32/AN32)*100</f>
        <v>25.583970606058227</v>
      </c>
      <c r="AH32" s="69">
        <f>(AT32/AN32)*100</f>
        <v>52.814762454378553</v>
      </c>
      <c r="AJ32" s="26"/>
      <c r="AK32" s="14">
        <v>1946</v>
      </c>
      <c r="AN32" s="68">
        <f t="shared" si="11"/>
        <v>90977.47527476518</v>
      </c>
      <c r="AO32" s="9"/>
      <c r="AP32" s="67">
        <f>AP33/AQ33</f>
        <v>19652.287288977157</v>
      </c>
      <c r="AQ32" s="66">
        <f t="shared" si="4"/>
        <v>1.0840000000000001</v>
      </c>
      <c r="AR32" s="67">
        <f>AR33/AS33</f>
        <v>23275.650532429812</v>
      </c>
      <c r="AS32" s="66">
        <f t="shared" si="12"/>
        <v>1.1850000000000001</v>
      </c>
      <c r="AT32" s="67">
        <f>AT33/AU33</f>
        <v>48049.537453358207</v>
      </c>
      <c r="AU32" s="66">
        <f t="shared" si="13"/>
        <v>1.1020000000000001</v>
      </c>
      <c r="AZ32" s="75" t="s">
        <v>52</v>
      </c>
      <c r="BA32" s="74"/>
      <c r="BB32" s="73" t="s">
        <v>53</v>
      </c>
      <c r="BD32" s="82" t="s">
        <v>54</v>
      </c>
      <c r="BE32" s="84" t="s">
        <v>55</v>
      </c>
    </row>
    <row r="33" spans="1:114" ht="15.75" thickBot="1" x14ac:dyDescent="0.3">
      <c r="A33" s="59">
        <v>1947</v>
      </c>
      <c r="B33" s="3"/>
      <c r="C33" s="9">
        <v>2.428284429466987E-2</v>
      </c>
      <c r="D33" s="42">
        <f t="shared" si="14"/>
        <v>2.428284429466987</v>
      </c>
      <c r="E33" s="46">
        <v>0.7</v>
      </c>
      <c r="F33" s="46">
        <v>3.3</v>
      </c>
      <c r="G33" s="46">
        <v>7.2</v>
      </c>
      <c r="H33" s="37">
        <v>14.6</v>
      </c>
      <c r="I33" s="9"/>
      <c r="J33" s="13">
        <v>1947</v>
      </c>
      <c r="K33" s="9">
        <f t="shared" si="7"/>
        <v>2.428284429466987</v>
      </c>
      <c r="L33" s="9"/>
      <c r="M33" s="13">
        <v>1947</v>
      </c>
      <c r="N33" s="12">
        <v>178.6</v>
      </c>
      <c r="O33" s="21"/>
      <c r="P33" s="59">
        <v>1947</v>
      </c>
      <c r="Q33" s="62">
        <f t="shared" si="15"/>
        <v>211.22920971181287</v>
      </c>
      <c r="R33" s="62">
        <f t="shared" ref="R33:R96" si="20">(R32*(100+E33)/100)</f>
        <v>152.25919658170963</v>
      </c>
      <c r="S33" s="62">
        <f t="shared" ref="S33:S96" si="21">(S32*(100+F33)/100)</f>
        <v>317.08201388089259</v>
      </c>
      <c r="T33" s="62">
        <f t="shared" ref="T33:T96" si="22">(T32*(100+G33)/100)</f>
        <v>215.50503081575619</v>
      </c>
      <c r="U33" s="37">
        <v>14.6</v>
      </c>
      <c r="X33" s="10"/>
      <c r="Y33" s="62"/>
      <c r="Z33" s="62"/>
      <c r="AA33" s="62"/>
      <c r="AB33" s="62"/>
      <c r="AD33" s="35"/>
      <c r="AE33" s="32">
        <v>1947</v>
      </c>
      <c r="AF33" s="37">
        <v>21.4</v>
      </c>
      <c r="AG33" s="37">
        <v>26</v>
      </c>
      <c r="AH33" s="37">
        <v>55.7</v>
      </c>
      <c r="AI33" s="42"/>
      <c r="AK33" s="14">
        <v>1947</v>
      </c>
      <c r="AL33" s="17">
        <v>1.93</v>
      </c>
      <c r="AM33" s="63">
        <v>47915</v>
      </c>
      <c r="AN33" s="49">
        <f>AL33*AM33</f>
        <v>92475.95</v>
      </c>
      <c r="AO33" s="9"/>
      <c r="AP33" s="53">
        <f>AF33*AN33/100</f>
        <v>19789.853299999999</v>
      </c>
      <c r="AQ33" s="66">
        <f>(100+E33)/100</f>
        <v>1.0070000000000001</v>
      </c>
      <c r="AR33" s="55">
        <f>AG33*AN33/100</f>
        <v>24043.746999999996</v>
      </c>
      <c r="AS33" s="66">
        <f>(100+F33)/100</f>
        <v>1.0329999999999999</v>
      </c>
      <c r="AT33" s="55">
        <f>AH33*AN33/100</f>
        <v>51509.104149999999</v>
      </c>
      <c r="AU33" s="66">
        <f>(100+G33)/100</f>
        <v>1.0720000000000001</v>
      </c>
      <c r="AZ33" s="92">
        <v>1947</v>
      </c>
      <c r="BA33" s="93"/>
      <c r="BB33" s="47">
        <v>19.89</v>
      </c>
      <c r="BD33" s="83">
        <v>1947</v>
      </c>
      <c r="BE33" s="80">
        <v>12.271978424528896</v>
      </c>
    </row>
    <row r="34" spans="1:114" ht="15.75" thickBot="1" x14ac:dyDescent="0.3">
      <c r="A34" s="10">
        <v>1948</v>
      </c>
      <c r="B34" s="3"/>
      <c r="C34" s="3"/>
      <c r="D34" s="18">
        <v>9.6999999999999993</v>
      </c>
      <c r="E34" s="54">
        <f>(AQ34-1)*100</f>
        <v>19.897263306747213</v>
      </c>
      <c r="F34" s="54">
        <f>(AS34-1)*100</f>
        <v>5.0106109888779171</v>
      </c>
      <c r="G34" s="54">
        <f>(AU34-1)*100</f>
        <v>7.4842013366291482</v>
      </c>
      <c r="H34" s="38">
        <v>12.7</v>
      </c>
      <c r="I34" s="30"/>
      <c r="J34" s="24">
        <v>1948</v>
      </c>
      <c r="K34" s="24">
        <v>9.6999999999999993</v>
      </c>
      <c r="L34" s="30"/>
      <c r="N34">
        <f t="shared" ref="N34:N65" si="23">N33*(100+K34)/100</f>
        <v>195.92419999999998</v>
      </c>
      <c r="P34" s="10">
        <v>1948</v>
      </c>
      <c r="Q34" s="62">
        <f t="shared" si="15"/>
        <v>231.71844305385872</v>
      </c>
      <c r="R34" s="62">
        <f t="shared" si="20"/>
        <v>182.55460983431024</v>
      </c>
      <c r="S34" s="62">
        <f t="shared" si="21"/>
        <v>332.96976011216401</v>
      </c>
      <c r="T34" s="62">
        <f t="shared" si="22"/>
        <v>231.63386121257207</v>
      </c>
      <c r="U34" s="38">
        <v>12.7</v>
      </c>
      <c r="X34" s="10"/>
      <c r="Y34" s="62"/>
      <c r="Z34" s="62"/>
      <c r="AA34" s="62"/>
      <c r="AB34" s="62"/>
      <c r="AD34" s="35"/>
      <c r="AE34" s="33">
        <v>1948</v>
      </c>
      <c r="AF34" s="38">
        <v>23.4</v>
      </c>
      <c r="AG34" s="38">
        <v>24.9</v>
      </c>
      <c r="AH34" s="38">
        <v>54.6</v>
      </c>
      <c r="AI34" s="42">
        <f t="shared" ref="AI34:AI65" si="24">K34*AF34/AF33</f>
        <v>10.606542056074765</v>
      </c>
      <c r="AK34" s="16">
        <v>1948</v>
      </c>
      <c r="AL34" s="15">
        <v>2.06</v>
      </c>
      <c r="AM34" s="52">
        <v>49223.078000000001</v>
      </c>
      <c r="AN34" s="49">
        <f>AL34*AM34</f>
        <v>101399.54068000001</v>
      </c>
      <c r="AO34">
        <f>AN34/AN33</f>
        <v>1.0964963396429019</v>
      </c>
      <c r="AP34" s="53">
        <f>AF34*AN34/100</f>
        <v>23727.492519120002</v>
      </c>
      <c r="AQ34">
        <f>AP34/AP33</f>
        <v>1.1989726330674721</v>
      </c>
      <c r="AR34" s="55">
        <f t="shared" ref="AR34:AR56" si="25">AG34*AN34/100</f>
        <v>25248.485629319999</v>
      </c>
      <c r="AS34">
        <f>AR34/AR33</f>
        <v>1.0501061098887792</v>
      </c>
      <c r="AT34" s="55">
        <f t="shared" ref="AT34:AT56" si="26">AH34*AN34/100</f>
        <v>55364.149211280004</v>
      </c>
      <c r="AU34">
        <f>AT34/AT33</f>
        <v>1.0748420133662915</v>
      </c>
      <c r="AZ34" s="94">
        <v>1948</v>
      </c>
      <c r="BA34" s="95"/>
      <c r="BB34" s="17">
        <v>19.350000000000001</v>
      </c>
      <c r="BD34" s="83">
        <v>1948</v>
      </c>
      <c r="BE34" s="80">
        <v>11.94103120384856</v>
      </c>
    </row>
    <row r="35" spans="1:114" ht="15.75" thickBot="1" x14ac:dyDescent="0.3">
      <c r="A35" s="10">
        <v>1949</v>
      </c>
      <c r="B35" s="3"/>
      <c r="C35" s="3"/>
      <c r="D35" s="18">
        <v>7.7</v>
      </c>
      <c r="E35" s="54">
        <f t="shared" ref="E35:E56" si="27">(AQ35-1)*100</f>
        <v>11.345037022478577</v>
      </c>
      <c r="F35" s="54">
        <f t="shared" ref="F35:F56" si="28">(AS35-1)*100</f>
        <v>9.8261412670191071</v>
      </c>
      <c r="G35" s="54">
        <f t="shared" ref="G35:G56" si="29">(AU35-1)*100</f>
        <v>4.5092142064586449</v>
      </c>
      <c r="H35" s="37">
        <v>13</v>
      </c>
      <c r="I35" s="31"/>
      <c r="J35" s="25">
        <v>1949</v>
      </c>
      <c r="K35" s="25">
        <v>7.7</v>
      </c>
      <c r="L35" s="31"/>
      <c r="N35">
        <f t="shared" si="23"/>
        <v>211.01036339999999</v>
      </c>
      <c r="P35" s="10">
        <v>1949</v>
      </c>
      <c r="Q35" s="62">
        <f t="shared" si="15"/>
        <v>249.56076316900584</v>
      </c>
      <c r="R35" s="62">
        <f t="shared" si="20"/>
        <v>203.26549790625407</v>
      </c>
      <c r="S35" s="62">
        <f t="shared" si="21"/>
        <v>365.68783911723995</v>
      </c>
      <c r="T35" s="62">
        <f t="shared" si="22"/>
        <v>242.07872818933808</v>
      </c>
      <c r="U35" s="37">
        <v>13</v>
      </c>
      <c r="X35" s="10"/>
      <c r="Y35" s="62"/>
      <c r="Z35" s="62"/>
      <c r="AA35" s="62"/>
      <c r="AB35" s="62"/>
      <c r="AD35" s="35"/>
      <c r="AE35" s="32">
        <v>1949</v>
      </c>
      <c r="AF35" s="37">
        <v>24.2</v>
      </c>
      <c r="AG35" s="37">
        <v>25.4</v>
      </c>
      <c r="AH35" s="37">
        <v>53</v>
      </c>
      <c r="AI35" s="42">
        <f t="shared" si="24"/>
        <v>7.9632478632478643</v>
      </c>
      <c r="AK35" s="14">
        <v>1949</v>
      </c>
      <c r="AL35" s="17">
        <v>2.16</v>
      </c>
      <c r="AM35" s="52">
        <v>50542.135999999999</v>
      </c>
      <c r="AN35" s="49">
        <f t="shared" ref="AN35:AN56" si="30">AL35*AM35</f>
        <v>109171.01376</v>
      </c>
      <c r="AO35">
        <f>AN35/AN34</f>
        <v>1.07664209352314</v>
      </c>
      <c r="AP35" s="53">
        <f t="shared" ref="AP35:AP56" si="31">AF35*AN35/100</f>
        <v>26419.385329919998</v>
      </c>
      <c r="AQ35">
        <f>AP35/AP34</f>
        <v>1.1134503702247858</v>
      </c>
      <c r="AR35" s="55">
        <f t="shared" si="25"/>
        <v>27729.437495039998</v>
      </c>
      <c r="AS35">
        <f>AR35/AR34</f>
        <v>1.0982614126701911</v>
      </c>
      <c r="AT35" s="55">
        <f t="shared" si="26"/>
        <v>57860.637292800006</v>
      </c>
      <c r="AU35">
        <f t="shared" ref="AU35:AU56" si="32">AT35/AT34</f>
        <v>1.0450921420645864</v>
      </c>
      <c r="AZ35" s="96">
        <v>1949</v>
      </c>
      <c r="BA35" s="97"/>
      <c r="BB35" s="15">
        <v>19.34</v>
      </c>
      <c r="BD35" s="83">
        <v>1949</v>
      </c>
      <c r="BE35" s="80">
        <v>11.934822488494017</v>
      </c>
    </row>
    <row r="36" spans="1:114" ht="15.75" thickBot="1" x14ac:dyDescent="0.3">
      <c r="A36" s="10">
        <v>1950</v>
      </c>
      <c r="B36" s="3"/>
      <c r="C36" s="3"/>
      <c r="D36" s="18">
        <v>6.8</v>
      </c>
      <c r="E36" s="54">
        <f t="shared" si="27"/>
        <v>11.038155655072647</v>
      </c>
      <c r="F36" s="54">
        <f t="shared" si="28"/>
        <v>5.3707754357670945</v>
      </c>
      <c r="G36" s="54">
        <f t="shared" si="29"/>
        <v>7.6626892078869524</v>
      </c>
      <c r="H36" s="38">
        <v>12.8</v>
      </c>
      <c r="I36" s="30"/>
      <c r="J36" s="24">
        <v>1950</v>
      </c>
      <c r="K36" s="24">
        <v>6.8</v>
      </c>
      <c r="L36" s="30"/>
      <c r="N36">
        <f t="shared" si="23"/>
        <v>225.3590681112</v>
      </c>
      <c r="P36" s="10">
        <v>1950</v>
      </c>
      <c r="Q36" s="62">
        <f t="shared" si="15"/>
        <v>266.53089506449822</v>
      </c>
      <c r="R36" s="62">
        <f t="shared" si="20"/>
        <v>225.70225995820482</v>
      </c>
      <c r="S36" s="62">
        <f t="shared" si="21"/>
        <v>385.32811175213618</v>
      </c>
      <c r="T36" s="62">
        <f t="shared" si="22"/>
        <v>260.6284687688925</v>
      </c>
      <c r="U36" s="38">
        <v>12.8</v>
      </c>
      <c r="X36" s="10"/>
      <c r="Y36" s="62"/>
      <c r="Z36" s="62"/>
      <c r="AA36" s="62"/>
      <c r="AB36" s="62"/>
      <c r="AD36" s="35"/>
      <c r="AE36" s="33">
        <v>1950</v>
      </c>
      <c r="AF36" s="38">
        <v>25.1</v>
      </c>
      <c r="AG36" s="38">
        <v>25</v>
      </c>
      <c r="AH36" s="38">
        <v>53.3</v>
      </c>
      <c r="AI36" s="42">
        <f t="shared" si="24"/>
        <v>7.0528925619834713</v>
      </c>
      <c r="AK36" s="16">
        <v>1950</v>
      </c>
      <c r="AL36" s="15">
        <v>2.25</v>
      </c>
      <c r="AM36" s="52">
        <v>51944.396999999997</v>
      </c>
      <c r="AN36" s="49">
        <f t="shared" si="30"/>
        <v>116874.89324999999</v>
      </c>
      <c r="AO36">
        <f t="shared" ref="AO36:AO56" si="33">AN36/AN35</f>
        <v>1.0705670784273937</v>
      </c>
      <c r="AP36" s="53">
        <f t="shared" si="31"/>
        <v>29335.598205749997</v>
      </c>
      <c r="AQ36">
        <f t="shared" ref="AQ36:AQ56" si="34">AP36/AP35</f>
        <v>1.1103815565507265</v>
      </c>
      <c r="AR36" s="55">
        <f t="shared" si="25"/>
        <v>29218.723312499998</v>
      </c>
      <c r="AS36">
        <f t="shared" ref="AS36:AS56" si="35">AR36/AR35</f>
        <v>1.0537077543576709</v>
      </c>
      <c r="AT36" s="55">
        <f t="shared" si="26"/>
        <v>62294.318102249999</v>
      </c>
      <c r="AU36">
        <f t="shared" si="32"/>
        <v>1.0766268920788695</v>
      </c>
      <c r="AZ36" s="94">
        <v>1950</v>
      </c>
      <c r="BA36" s="95"/>
      <c r="BB36" s="17">
        <v>19.29</v>
      </c>
      <c r="BD36" s="83">
        <v>1950</v>
      </c>
      <c r="BE36" s="80">
        <v>11.900815627238536</v>
      </c>
    </row>
    <row r="37" spans="1:114" ht="15.75" thickBot="1" x14ac:dyDescent="0.3">
      <c r="A37" s="10">
        <v>1951</v>
      </c>
      <c r="B37" s="3"/>
      <c r="C37" s="3"/>
      <c r="D37" s="18">
        <v>4.9000000000000101</v>
      </c>
      <c r="E37" s="54">
        <f t="shared" si="27"/>
        <v>2.6073629272713506</v>
      </c>
      <c r="F37" s="54">
        <f t="shared" si="28"/>
        <v>8.8805935712801052</v>
      </c>
      <c r="G37" s="54">
        <f t="shared" si="29"/>
        <v>3.710768880134041</v>
      </c>
      <c r="H37" s="37">
        <v>15.5</v>
      </c>
      <c r="I37" s="31"/>
      <c r="J37" s="25">
        <v>1951</v>
      </c>
      <c r="K37" s="25">
        <v>4.9000000000000004</v>
      </c>
      <c r="L37" s="31"/>
      <c r="N37">
        <f>N36*(100+K37)/100</f>
        <v>236.40166244864884</v>
      </c>
      <c r="P37" s="10">
        <v>1951</v>
      </c>
      <c r="Q37" s="62">
        <f>(Q36*(100+K37)/100)</f>
        <v>279.59090892265863</v>
      </c>
      <c r="R37" s="62">
        <f>(R36*(100+E37)/100)</f>
        <v>231.58713701036868</v>
      </c>
      <c r="S37" s="62">
        <f>(S36*(100+F37)/100)</f>
        <v>419.54753527273141</v>
      </c>
      <c r="T37" s="62">
        <f>(T36*(100+G37)/100)</f>
        <v>270.29978888073839</v>
      </c>
      <c r="U37" s="37">
        <v>15.5</v>
      </c>
      <c r="X37" s="10"/>
      <c r="Y37" s="62"/>
      <c r="Z37" s="62"/>
      <c r="AA37" s="62"/>
      <c r="AB37" s="62"/>
      <c r="AD37" s="35"/>
      <c r="AE37" s="32">
        <v>1951</v>
      </c>
      <c r="AF37" s="37">
        <v>24.6</v>
      </c>
      <c r="AG37" s="37">
        <v>26</v>
      </c>
      <c r="AH37" s="37">
        <v>52.8</v>
      </c>
      <c r="AI37" s="42">
        <f t="shared" si="24"/>
        <v>4.8023904382470128</v>
      </c>
      <c r="AK37" s="14">
        <v>1951</v>
      </c>
      <c r="AL37" s="17">
        <v>2.29</v>
      </c>
      <c r="AM37" s="52">
        <v>53432.178999999996</v>
      </c>
      <c r="AN37" s="49">
        <f t="shared" si="30"/>
        <v>122359.68991</v>
      </c>
      <c r="AO37">
        <f>AN37/AN36</f>
        <v>1.0469287843392319</v>
      </c>
      <c r="AP37" s="53">
        <f t="shared" si="31"/>
        <v>30100.483717860003</v>
      </c>
      <c r="AQ37">
        <f>AP37/AP36</f>
        <v>1.0260736292727135</v>
      </c>
      <c r="AR37" s="55">
        <f t="shared" si="25"/>
        <v>31813.519376599997</v>
      </c>
      <c r="AS37">
        <f>AR37/AR36</f>
        <v>1.088805935712801</v>
      </c>
      <c r="AT37" s="55">
        <f t="shared" si="26"/>
        <v>64605.916272479997</v>
      </c>
      <c r="AU37">
        <f>AT37/AT36</f>
        <v>1.0371076888013404</v>
      </c>
      <c r="AZ37" s="96">
        <v>1951</v>
      </c>
      <c r="BA37" s="97"/>
      <c r="BB37" s="15">
        <v>19.579999999999998</v>
      </c>
      <c r="BD37" s="83">
        <v>1951</v>
      </c>
      <c r="BE37" s="80">
        <v>12.083890860283541</v>
      </c>
    </row>
    <row r="38" spans="1:114" ht="15.75" thickBot="1" x14ac:dyDescent="0.3">
      <c r="A38" s="10">
        <v>1952</v>
      </c>
      <c r="B38" s="3"/>
      <c r="C38" s="3"/>
      <c r="D38" s="18">
        <v>7.3</v>
      </c>
      <c r="E38" s="54">
        <f t="shared" si="27"/>
        <v>12.675275993376145</v>
      </c>
      <c r="F38" s="54">
        <f t="shared" si="28"/>
        <v>3.3024668096695686</v>
      </c>
      <c r="G38" s="54">
        <f t="shared" si="29"/>
        <v>6.8241418145446486</v>
      </c>
      <c r="H38" s="38">
        <v>14.8</v>
      </c>
      <c r="I38" s="30"/>
      <c r="J38" s="24">
        <v>1952</v>
      </c>
      <c r="K38" s="24">
        <v>7.3</v>
      </c>
      <c r="L38" s="30"/>
      <c r="N38">
        <f t="shared" si="23"/>
        <v>253.65898380740018</v>
      </c>
      <c r="P38" s="10">
        <v>1952</v>
      </c>
      <c r="Q38" s="62">
        <f t="shared" si="15"/>
        <v>300.00104527401271</v>
      </c>
      <c r="R38" s="62">
        <f t="shared" si="20"/>
        <v>260.94144579159109</v>
      </c>
      <c r="S38" s="62">
        <f t="shared" si="21"/>
        <v>433.4029533759001</v>
      </c>
      <c r="T38" s="62">
        <f t="shared" si="22"/>
        <v>288.74542979837474</v>
      </c>
      <c r="U38" s="38">
        <v>14.8</v>
      </c>
      <c r="X38" s="10"/>
      <c r="Y38" s="62"/>
      <c r="Z38" s="62"/>
      <c r="AA38" s="62"/>
      <c r="AB38" s="62"/>
      <c r="AD38" s="35"/>
      <c r="AE38" s="33">
        <v>1952</v>
      </c>
      <c r="AF38" s="38">
        <v>25.8</v>
      </c>
      <c r="AG38" s="38">
        <v>25</v>
      </c>
      <c r="AH38" s="38">
        <v>52.5</v>
      </c>
      <c r="AI38" s="42">
        <f t="shared" si="24"/>
        <v>7.6560975609756099</v>
      </c>
      <c r="AK38" s="16">
        <v>1952</v>
      </c>
      <c r="AL38" s="15">
        <v>2.39</v>
      </c>
      <c r="AM38" s="52">
        <v>55002.762000000002</v>
      </c>
      <c r="AN38" s="49">
        <f t="shared" si="30"/>
        <v>131456.60118000003</v>
      </c>
      <c r="AO38">
        <f t="shared" si="33"/>
        <v>1.0743456548205634</v>
      </c>
      <c r="AP38" s="53">
        <f t="shared" si="31"/>
        <v>33915.803104440005</v>
      </c>
      <c r="AQ38">
        <f t="shared" si="34"/>
        <v>1.1267527599337614</v>
      </c>
      <c r="AR38" s="55">
        <f t="shared" si="25"/>
        <v>32864.150295000007</v>
      </c>
      <c r="AS38">
        <f t="shared" si="35"/>
        <v>1.0330246680966957</v>
      </c>
      <c r="AT38" s="55">
        <f t="shared" si="26"/>
        <v>69014.715619500013</v>
      </c>
      <c r="AU38">
        <f t="shared" si="32"/>
        <v>1.0682414181454465</v>
      </c>
      <c r="AZ38" s="94">
        <v>1952</v>
      </c>
      <c r="BA38" s="95"/>
      <c r="BB38" s="17">
        <v>18.760000000000002</v>
      </c>
      <c r="BD38" s="83">
        <v>1952</v>
      </c>
      <c r="BE38" s="80">
        <v>11.573065298939664</v>
      </c>
    </row>
    <row r="39" spans="1:114" ht="15.75" thickBot="1" x14ac:dyDescent="0.3">
      <c r="A39" s="10">
        <v>1953</v>
      </c>
      <c r="B39" s="3"/>
      <c r="C39" s="3"/>
      <c r="D39" s="18">
        <v>4.7</v>
      </c>
      <c r="E39" s="54">
        <f t="shared" si="27"/>
        <v>-0.96003216399549451</v>
      </c>
      <c r="F39" s="54">
        <f t="shared" si="28"/>
        <v>10.168163566299192</v>
      </c>
      <c r="G39" s="54">
        <f t="shared" si="29"/>
        <v>5.3210037352996009</v>
      </c>
      <c r="H39" s="37">
        <v>15.1</v>
      </c>
      <c r="I39" s="31"/>
      <c r="J39" s="25">
        <v>1953</v>
      </c>
      <c r="K39" s="25">
        <v>4.7</v>
      </c>
      <c r="L39" s="31"/>
      <c r="N39">
        <f t="shared" si="23"/>
        <v>265.58095604634798</v>
      </c>
      <c r="P39" s="10">
        <v>1953</v>
      </c>
      <c r="Q39" s="62">
        <f t="shared" si="15"/>
        <v>314.10109440189132</v>
      </c>
      <c r="R39" s="62">
        <f t="shared" si="20"/>
        <v>258.43632398279698</v>
      </c>
      <c r="S39" s="62">
        <f t="shared" si="21"/>
        <v>477.47207457633311</v>
      </c>
      <c r="T39" s="62">
        <f t="shared" si="22"/>
        <v>304.10958490345314</v>
      </c>
      <c r="U39" s="37">
        <v>15.1</v>
      </c>
      <c r="X39" s="10"/>
      <c r="Y39" s="62"/>
      <c r="Z39" s="62"/>
      <c r="AA39" s="62"/>
      <c r="AB39" s="62"/>
      <c r="AD39" s="35"/>
      <c r="AE39" s="32">
        <v>1953</v>
      </c>
      <c r="AF39" s="37">
        <v>24.4</v>
      </c>
      <c r="AG39" s="37">
        <v>26.3</v>
      </c>
      <c r="AH39" s="37">
        <v>52.8</v>
      </c>
      <c r="AI39" s="42">
        <f t="shared" si="24"/>
        <v>4.4449612403100769</v>
      </c>
      <c r="AK39" s="14">
        <v>1953</v>
      </c>
      <c r="AL39" s="17">
        <v>2.4300000000000002</v>
      </c>
      <c r="AM39" s="52">
        <v>56652.163</v>
      </c>
      <c r="AN39" s="49">
        <f t="shared" si="30"/>
        <v>137664.75609000001</v>
      </c>
      <c r="AO39">
        <f t="shared" si="33"/>
        <v>1.0472258894134903</v>
      </c>
      <c r="AP39" s="53">
        <f t="shared" si="31"/>
        <v>33590.200485959998</v>
      </c>
      <c r="AQ39">
        <f t="shared" si="34"/>
        <v>0.99039967836004505</v>
      </c>
      <c r="AR39" s="55">
        <f t="shared" si="25"/>
        <v>36205.830851670005</v>
      </c>
      <c r="AS39">
        <f t="shared" si="35"/>
        <v>1.1016816356629919</v>
      </c>
      <c r="AT39" s="55">
        <f t="shared" si="26"/>
        <v>72686.99121552</v>
      </c>
      <c r="AU39">
        <f t="shared" si="32"/>
        <v>1.053210037352996</v>
      </c>
      <c r="AZ39" s="96">
        <v>1953</v>
      </c>
      <c r="BA39" s="97"/>
      <c r="BB39" s="15">
        <v>19.7</v>
      </c>
      <c r="BD39" s="83">
        <v>1953</v>
      </c>
      <c r="BE39" s="80">
        <v>12.155932987794365</v>
      </c>
    </row>
    <row r="40" spans="1:114" ht="21.75" thickBot="1" x14ac:dyDescent="0.3">
      <c r="A40" s="10">
        <v>1954</v>
      </c>
      <c r="B40" s="3"/>
      <c r="C40" s="3"/>
      <c r="D40" s="18">
        <v>7.8</v>
      </c>
      <c r="E40" s="54">
        <f t="shared" si="27"/>
        <v>10.356634073958769</v>
      </c>
      <c r="F40" s="54">
        <f t="shared" si="28"/>
        <v>9.3462204813728569</v>
      </c>
      <c r="G40" s="54">
        <f t="shared" si="29"/>
        <v>5.8721417620442473</v>
      </c>
      <c r="H40" s="38">
        <v>15.8</v>
      </c>
      <c r="I40" s="30"/>
      <c r="J40" s="24">
        <v>1954</v>
      </c>
      <c r="K40" s="24">
        <v>7.8</v>
      </c>
      <c r="L40" s="30"/>
      <c r="N40">
        <f t="shared" si="23"/>
        <v>286.2962706179631</v>
      </c>
      <c r="P40" s="10">
        <v>1954</v>
      </c>
      <c r="Q40" s="62">
        <f t="shared" si="15"/>
        <v>338.60097976523883</v>
      </c>
      <c r="R40" s="62">
        <f t="shared" si="20"/>
        <v>285.20162837188582</v>
      </c>
      <c r="S40" s="62">
        <f t="shared" si="21"/>
        <v>522.0976674032222</v>
      </c>
      <c r="T40" s="62">
        <f t="shared" si="22"/>
        <v>321.96733084094825</v>
      </c>
      <c r="U40" s="38">
        <v>15.8</v>
      </c>
      <c r="X40" s="10"/>
      <c r="Y40" s="29" t="s">
        <v>56</v>
      </c>
      <c r="AD40" s="35"/>
      <c r="AE40" s="33">
        <v>1954</v>
      </c>
      <c r="AF40" s="38">
        <v>25</v>
      </c>
      <c r="AG40" s="38">
        <v>26.7</v>
      </c>
      <c r="AH40" s="38">
        <v>51.9</v>
      </c>
      <c r="AI40" s="42">
        <f t="shared" si="24"/>
        <v>7.9918032786885247</v>
      </c>
      <c r="AK40" s="16">
        <v>1954</v>
      </c>
      <c r="AL40" s="15">
        <v>2.54</v>
      </c>
      <c r="AM40" s="52">
        <v>58376.400999999998</v>
      </c>
      <c r="AN40" s="49">
        <f t="shared" si="30"/>
        <v>148276.05854</v>
      </c>
      <c r="AO40">
        <f t="shared" si="33"/>
        <v>1.0770807485618377</v>
      </c>
      <c r="AP40" s="53">
        <f t="shared" si="31"/>
        <v>37069.014635</v>
      </c>
      <c r="AQ40">
        <f t="shared" si="34"/>
        <v>1.1035663407395877</v>
      </c>
      <c r="AR40" s="55">
        <f t="shared" si="25"/>
        <v>39589.707630179997</v>
      </c>
      <c r="AS40">
        <f t="shared" si="35"/>
        <v>1.0934622048137286</v>
      </c>
      <c r="AT40" s="55">
        <f t="shared" si="26"/>
        <v>76955.274382259988</v>
      </c>
      <c r="AU40">
        <f t="shared" si="32"/>
        <v>1.0587214176204425</v>
      </c>
      <c r="AW40" s="3" t="s">
        <v>12</v>
      </c>
      <c r="AX40" s="3">
        <v>3545</v>
      </c>
      <c r="AZ40" s="94">
        <v>1954</v>
      </c>
      <c r="BA40" s="95"/>
      <c r="BB40" s="17">
        <v>20.79</v>
      </c>
      <c r="BD40" s="83">
        <v>1954</v>
      </c>
      <c r="BE40" s="80">
        <v>12.828977240981942</v>
      </c>
    </row>
    <row r="41" spans="1:114" ht="32.25" thickBot="1" x14ac:dyDescent="0.3">
      <c r="A41" s="10">
        <v>1955</v>
      </c>
      <c r="B41" s="3"/>
      <c r="C41" s="3"/>
      <c r="D41" s="18">
        <v>8.8000000000000007</v>
      </c>
      <c r="E41" s="54">
        <f t="shared" si="27"/>
        <v>5.7111591470281331</v>
      </c>
      <c r="F41" s="54">
        <f t="shared" si="28"/>
        <v>8.3490094677543869</v>
      </c>
      <c r="G41" s="54">
        <f t="shared" si="29"/>
        <v>10.64228460404002</v>
      </c>
      <c r="H41" s="37">
        <v>13.5</v>
      </c>
      <c r="I41" s="31"/>
      <c r="J41" s="25">
        <v>1955</v>
      </c>
      <c r="K41" s="25">
        <v>8.8000000000000007</v>
      </c>
      <c r="L41" s="31"/>
      <c r="N41">
        <f t="shared" si="23"/>
        <v>311.49034243234388</v>
      </c>
      <c r="P41" s="10">
        <v>1955</v>
      </c>
      <c r="Q41" s="62">
        <f t="shared" si="15"/>
        <v>368.39786598457982</v>
      </c>
      <c r="R41" s="62">
        <f t="shared" si="20"/>
        <v>301.48994725811991</v>
      </c>
      <c r="S41" s="62">
        <f t="shared" si="21"/>
        <v>565.68765108564196</v>
      </c>
      <c r="T41" s="62">
        <f t="shared" si="22"/>
        <v>356.23201052107311</v>
      </c>
      <c r="U41" s="37">
        <v>13.5</v>
      </c>
      <c r="X41" s="10"/>
      <c r="Y41" s="3" t="s">
        <v>20</v>
      </c>
      <c r="Z41" s="3" t="s">
        <v>21</v>
      </c>
      <c r="AA41" s="3" t="s">
        <v>22</v>
      </c>
      <c r="AB41" s="3" t="s">
        <v>23</v>
      </c>
      <c r="AD41" s="35"/>
      <c r="AE41" s="32">
        <v>1955</v>
      </c>
      <c r="AF41" s="37">
        <v>24.3</v>
      </c>
      <c r="AG41" s="37">
        <v>26.6</v>
      </c>
      <c r="AH41" s="37">
        <v>52.8</v>
      </c>
      <c r="AI41" s="42">
        <f t="shared" si="24"/>
        <v>8.5536000000000012</v>
      </c>
      <c r="AK41" s="14">
        <v>1955</v>
      </c>
      <c r="AL41" s="17">
        <v>2.68</v>
      </c>
      <c r="AM41" s="52">
        <v>60171.495999999999</v>
      </c>
      <c r="AN41" s="49">
        <f t="shared" si="30"/>
        <v>161259.60928</v>
      </c>
      <c r="AO41">
        <f t="shared" si="33"/>
        <v>1.087563365710166</v>
      </c>
      <c r="AP41" s="53">
        <f t="shared" si="31"/>
        <v>39186.085055039999</v>
      </c>
      <c r="AQ41">
        <f t="shared" si="34"/>
        <v>1.0571115914702813</v>
      </c>
      <c r="AR41" s="55">
        <f t="shared" si="25"/>
        <v>42895.056068480008</v>
      </c>
      <c r="AS41">
        <f t="shared" si="35"/>
        <v>1.0834900946775439</v>
      </c>
      <c r="AT41" s="55">
        <f t="shared" si="26"/>
        <v>85145.073699839995</v>
      </c>
      <c r="AU41">
        <f t="shared" si="32"/>
        <v>1.1064228460404002</v>
      </c>
      <c r="AW41" s="3" t="s">
        <v>13</v>
      </c>
      <c r="AX41" s="3" t="s">
        <v>15</v>
      </c>
      <c r="AZ41" s="96">
        <v>1955</v>
      </c>
      <c r="BA41" s="97"/>
      <c r="BB41" s="15">
        <v>21.16</v>
      </c>
      <c r="BD41" s="83">
        <v>1955</v>
      </c>
      <c r="BE41" s="80">
        <v>13.053217446826061</v>
      </c>
    </row>
    <row r="42" spans="1:114" ht="15.75" thickBot="1" x14ac:dyDescent="0.3">
      <c r="A42" s="10">
        <v>1956</v>
      </c>
      <c r="B42" s="3"/>
      <c r="C42" s="3"/>
      <c r="D42" s="18">
        <v>2.9000000000000101</v>
      </c>
      <c r="E42" s="54">
        <f t="shared" si="27"/>
        <v>-7.8570911404276629</v>
      </c>
      <c r="F42" s="54">
        <f t="shared" si="28"/>
        <v>8.8877866543259252</v>
      </c>
      <c r="G42" s="54">
        <f t="shared" si="29"/>
        <v>3.6823864729544464</v>
      </c>
      <c r="H42" s="38">
        <v>14.5</v>
      </c>
      <c r="I42" s="30"/>
      <c r="J42" s="24">
        <v>1956</v>
      </c>
      <c r="K42" s="24">
        <v>2.9</v>
      </c>
      <c r="L42" s="30"/>
      <c r="N42">
        <f t="shared" si="23"/>
        <v>320.52356236288188</v>
      </c>
      <c r="P42" s="10">
        <v>1956</v>
      </c>
      <c r="Q42" s="62">
        <f t="shared" si="15"/>
        <v>379.08140409813262</v>
      </c>
      <c r="R42" s="62">
        <f t="shared" si="20"/>
        <v>277.80160732282218</v>
      </c>
      <c r="S42" s="62">
        <f t="shared" si="21"/>
        <v>615.96476264400144</v>
      </c>
      <c r="T42" s="62">
        <f t="shared" si="22"/>
        <v>369.3498498888348</v>
      </c>
      <c r="U42" s="38">
        <v>14.5</v>
      </c>
      <c r="X42" s="10">
        <v>1960</v>
      </c>
      <c r="Y42" s="62">
        <v>100</v>
      </c>
      <c r="Z42" s="62">
        <v>100</v>
      </c>
      <c r="AA42" s="62">
        <v>100</v>
      </c>
      <c r="AB42" s="62">
        <v>100</v>
      </c>
      <c r="AD42" s="35"/>
      <c r="AE42" s="33">
        <v>1956</v>
      </c>
      <c r="AF42" s="38">
        <v>21.8</v>
      </c>
      <c r="AG42" s="38">
        <v>28.2</v>
      </c>
      <c r="AH42" s="38">
        <v>53.3</v>
      </c>
      <c r="AI42" s="42">
        <f t="shared" si="24"/>
        <v>2.6016460905349792</v>
      </c>
      <c r="AK42" s="16">
        <v>1956</v>
      </c>
      <c r="AL42" s="15">
        <v>2.67</v>
      </c>
      <c r="AM42" s="52">
        <v>62033.464999999997</v>
      </c>
      <c r="AN42" s="49">
        <f t="shared" si="30"/>
        <v>165629.35154999999</v>
      </c>
      <c r="AO42">
        <f t="shared" si="33"/>
        <v>1.0270975620585354</v>
      </c>
      <c r="AP42" s="53">
        <f t="shared" si="31"/>
        <v>36107.198637900001</v>
      </c>
      <c r="AQ42">
        <f t="shared" si="34"/>
        <v>0.92142908859572337</v>
      </c>
      <c r="AR42" s="55">
        <f t="shared" si="25"/>
        <v>46707.477137099995</v>
      </c>
      <c r="AS42">
        <f t="shared" si="35"/>
        <v>1.0888778665432592</v>
      </c>
      <c r="AT42" s="55">
        <f t="shared" si="26"/>
        <v>88280.444376150001</v>
      </c>
      <c r="AU42">
        <f t="shared" si="32"/>
        <v>1.0368238647295445</v>
      </c>
      <c r="AW42" s="4">
        <v>1956</v>
      </c>
      <c r="AX42" s="4">
        <v>608</v>
      </c>
      <c r="AZ42" s="94">
        <v>1956</v>
      </c>
      <c r="BA42" s="95"/>
      <c r="BB42" s="17">
        <v>22.01</v>
      </c>
      <c r="BD42" s="83">
        <v>1956</v>
      </c>
      <c r="BE42" s="80">
        <v>13.578186925855027</v>
      </c>
    </row>
    <row r="43" spans="1:114" ht="15.75" thickBot="1" x14ac:dyDescent="0.3">
      <c r="A43" s="10">
        <v>1957</v>
      </c>
      <c r="B43" s="3"/>
      <c r="C43" s="3"/>
      <c r="D43" s="18">
        <v>7.7</v>
      </c>
      <c r="E43" s="54">
        <f t="shared" si="27"/>
        <v>4.7715488352829016</v>
      </c>
      <c r="F43" s="54">
        <f t="shared" si="28"/>
        <v>10.411098617029534</v>
      </c>
      <c r="G43" s="54">
        <f t="shared" si="29"/>
        <v>8.5453125416052664</v>
      </c>
      <c r="H43" s="37">
        <v>15</v>
      </c>
      <c r="I43" s="31"/>
      <c r="J43" s="25">
        <v>1957</v>
      </c>
      <c r="K43" s="25">
        <v>7.7</v>
      </c>
      <c r="L43" s="31"/>
      <c r="N43">
        <f t="shared" si="23"/>
        <v>345.20387666482378</v>
      </c>
      <c r="P43" s="10">
        <v>1957</v>
      </c>
      <c r="Q43" s="62">
        <f t="shared" si="15"/>
        <v>408.27067221368884</v>
      </c>
      <c r="R43" s="62">
        <f t="shared" si="20"/>
        <v>291.05704668143147</v>
      </c>
      <c r="S43" s="62">
        <f t="shared" si="21"/>
        <v>680.09346152902026</v>
      </c>
      <c r="T43" s="62">
        <f t="shared" si="22"/>
        <v>400.9119489337856</v>
      </c>
      <c r="U43" s="37">
        <v>15</v>
      </c>
      <c r="X43" s="10">
        <v>1961</v>
      </c>
      <c r="Y43" s="62">
        <f t="shared" ref="Y43:Y63" si="36">Y42*((100+D47)/100)</f>
        <v>108.59999999999998</v>
      </c>
      <c r="Z43" s="62">
        <f t="shared" ref="Z43:Z63" si="37">Z42*((100+E47)/100)</f>
        <v>104.06784410637061</v>
      </c>
      <c r="AA43" s="62">
        <f t="shared" ref="AA43:AA63" si="38">AA42*((100+F47)/100)</f>
        <v>109.80859178900259</v>
      </c>
      <c r="AB43" s="62">
        <f t="shared" ref="AB43:AB63" si="39">AB42*((100+G47)/100)</f>
        <v>109.88178690887358</v>
      </c>
      <c r="AD43" s="35"/>
      <c r="AE43" s="32">
        <v>1957</v>
      </c>
      <c r="AF43" s="37">
        <v>21.2</v>
      </c>
      <c r="AG43" s="37">
        <v>28.9</v>
      </c>
      <c r="AH43" s="37">
        <v>53.7</v>
      </c>
      <c r="AI43" s="42">
        <f t="shared" si="24"/>
        <v>7.4880733944954132</v>
      </c>
      <c r="AK43" s="14">
        <v>1957</v>
      </c>
      <c r="AL43" s="17">
        <v>2.79</v>
      </c>
      <c r="AM43" s="52">
        <v>63958.326999999997</v>
      </c>
      <c r="AN43" s="49">
        <f t="shared" si="30"/>
        <v>178443.73233</v>
      </c>
      <c r="AO43">
        <f t="shared" si="33"/>
        <v>1.0773678134948903</v>
      </c>
      <c r="AP43" s="53">
        <f t="shared" si="31"/>
        <v>37830.071253959999</v>
      </c>
      <c r="AQ43">
        <f t="shared" si="34"/>
        <v>1.047715488352829</v>
      </c>
      <c r="AR43" s="55">
        <f t="shared" si="25"/>
        <v>51570.238643370001</v>
      </c>
      <c r="AS43">
        <f t="shared" si="35"/>
        <v>1.1041109861702953</v>
      </c>
      <c r="AT43" s="55">
        <f t="shared" si="26"/>
        <v>95824.284261210007</v>
      </c>
      <c r="AU43">
        <f t="shared" si="32"/>
        <v>1.0854531254160527</v>
      </c>
      <c r="AW43" s="6">
        <v>1957</v>
      </c>
      <c r="AX43" s="6">
        <v>474</v>
      </c>
      <c r="AZ43" s="96">
        <v>1957</v>
      </c>
      <c r="BA43" s="97"/>
      <c r="BB43" s="15">
        <v>22.36</v>
      </c>
      <c r="BD43" s="83">
        <v>1957</v>
      </c>
      <c r="BE43" s="80">
        <v>13.793498252166815</v>
      </c>
    </row>
    <row r="44" spans="1:114" ht="15.75" thickBot="1" x14ac:dyDescent="0.3">
      <c r="A44" s="10">
        <v>1958</v>
      </c>
      <c r="B44" s="3"/>
      <c r="C44" s="3"/>
      <c r="D44" s="18">
        <v>10.8</v>
      </c>
      <c r="E44" s="54">
        <f t="shared" si="27"/>
        <v>-0.64254241639725151</v>
      </c>
      <c r="F44" s="54">
        <f t="shared" si="28"/>
        <v>23.520988608396621</v>
      </c>
      <c r="G44" s="54">
        <f t="shared" si="29"/>
        <v>7.7653012450437542</v>
      </c>
      <c r="H44" s="38">
        <v>17</v>
      </c>
      <c r="I44" s="30"/>
      <c r="J44" s="24">
        <v>1958</v>
      </c>
      <c r="K44" s="24">
        <v>10.8</v>
      </c>
      <c r="L44" s="30"/>
      <c r="N44">
        <f t="shared" si="23"/>
        <v>382.48589534462474</v>
      </c>
      <c r="P44" s="10">
        <v>1958</v>
      </c>
      <c r="Q44" s="62">
        <f t="shared" si="15"/>
        <v>452.3639048127672</v>
      </c>
      <c r="R44" s="62">
        <f t="shared" si="20"/>
        <v>289.18688170059011</v>
      </c>
      <c r="S44" s="62">
        <f t="shared" si="21"/>
        <v>840.05816714171135</v>
      </c>
      <c r="T44" s="62">
        <f t="shared" si="22"/>
        <v>432.04396949587004</v>
      </c>
      <c r="U44" s="38">
        <v>17</v>
      </c>
      <c r="X44" s="10">
        <v>1962</v>
      </c>
      <c r="Y44" s="62">
        <f t="shared" si="36"/>
        <v>115.76759999999996</v>
      </c>
      <c r="Z44" s="62">
        <f t="shared" si="37"/>
        <v>113.97116037955475</v>
      </c>
      <c r="AA44" s="62">
        <f t="shared" si="38"/>
        <v>117.2667120049877</v>
      </c>
      <c r="AB44" s="62">
        <f t="shared" si="39"/>
        <v>116.32066294142457</v>
      </c>
      <c r="AD44" s="35"/>
      <c r="AE44" s="33">
        <v>1958</v>
      </c>
      <c r="AF44" s="38">
        <v>19</v>
      </c>
      <c r="AG44" s="38">
        <v>32.200000000000003</v>
      </c>
      <c r="AH44" s="38">
        <v>52.2</v>
      </c>
      <c r="AI44" s="42">
        <f t="shared" si="24"/>
        <v>9.6792452830188687</v>
      </c>
      <c r="AK44" s="16">
        <v>1958</v>
      </c>
      <c r="AL44" s="15">
        <v>3</v>
      </c>
      <c r="AM44" s="52">
        <v>65942.100000000006</v>
      </c>
      <c r="AN44" s="49">
        <f t="shared" si="30"/>
        <v>197826.30000000002</v>
      </c>
      <c r="AO44">
        <f t="shared" si="33"/>
        <v>1.1086200530380939</v>
      </c>
      <c r="AP44" s="53">
        <f t="shared" si="31"/>
        <v>37586.997000000003</v>
      </c>
      <c r="AQ44">
        <f t="shared" si="34"/>
        <v>0.99357457583602748</v>
      </c>
      <c r="AR44" s="55">
        <f t="shared" si="25"/>
        <v>63700.068600000013</v>
      </c>
      <c r="AS44">
        <f t="shared" si="35"/>
        <v>1.2352098860839662</v>
      </c>
      <c r="AT44" s="55">
        <f t="shared" si="26"/>
        <v>103265.32860000001</v>
      </c>
      <c r="AU44">
        <f t="shared" si="32"/>
        <v>1.0776530124504375</v>
      </c>
      <c r="AW44" s="4">
        <v>1958</v>
      </c>
      <c r="AX44" s="4">
        <v>465</v>
      </c>
      <c r="AZ44" s="94">
        <v>1958</v>
      </c>
      <c r="BA44" s="95"/>
      <c r="BB44" s="17">
        <v>24.73</v>
      </c>
      <c r="BD44" s="83">
        <v>1958</v>
      </c>
      <c r="BE44" s="80">
        <v>15.257346270047373</v>
      </c>
    </row>
    <row r="45" spans="1:114" ht="15.75" thickBot="1" x14ac:dyDescent="0.3">
      <c r="A45" s="10">
        <v>1959</v>
      </c>
      <c r="B45" s="3"/>
      <c r="C45" s="3"/>
      <c r="D45" s="18">
        <v>9.8000000000000007</v>
      </c>
      <c r="E45" s="54">
        <f t="shared" si="27"/>
        <v>2.4405524751019536</v>
      </c>
      <c r="F45" s="54">
        <f t="shared" si="28"/>
        <v>15.770010613771902</v>
      </c>
      <c r="G45" s="54">
        <f t="shared" si="29"/>
        <v>8.0684963282051658</v>
      </c>
      <c r="H45" s="37">
        <v>18</v>
      </c>
      <c r="I45" s="31"/>
      <c r="J45" s="25">
        <v>1959</v>
      </c>
      <c r="K45" s="25">
        <v>9.8000000000000007</v>
      </c>
      <c r="L45" s="31"/>
      <c r="N45">
        <f t="shared" si="23"/>
        <v>419.96951308839795</v>
      </c>
      <c r="P45" s="10">
        <v>1959</v>
      </c>
      <c r="Q45" s="62">
        <f t="shared" si="15"/>
        <v>496.69556748441835</v>
      </c>
      <c r="R45" s="62">
        <f t="shared" si="20"/>
        <v>296.24463929960405</v>
      </c>
      <c r="S45" s="62">
        <f t="shared" si="21"/>
        <v>972.53542926181694</v>
      </c>
      <c r="T45" s="62">
        <f t="shared" si="22"/>
        <v>466.90342131087624</v>
      </c>
      <c r="U45" s="37">
        <v>18</v>
      </c>
      <c r="X45" s="10">
        <v>1963</v>
      </c>
      <c r="Y45" s="62">
        <f t="shared" si="36"/>
        <v>116.46220559999996</v>
      </c>
      <c r="Z45" s="62">
        <f t="shared" si="37"/>
        <v>105.26949360449279</v>
      </c>
      <c r="AA45" s="62">
        <f t="shared" si="38"/>
        <v>120.27010819150763</v>
      </c>
      <c r="AB45" s="62">
        <f t="shared" si="39"/>
        <v>119.2472011224627</v>
      </c>
      <c r="AD45" s="35"/>
      <c r="AE45" s="32">
        <v>1959</v>
      </c>
      <c r="AF45" s="37">
        <v>17.7</v>
      </c>
      <c r="AG45" s="37">
        <v>33.9</v>
      </c>
      <c r="AH45" s="37">
        <v>51.3</v>
      </c>
      <c r="AI45" s="42">
        <f t="shared" si="24"/>
        <v>9.1294736842105273</v>
      </c>
      <c r="AK45" s="14">
        <v>1959</v>
      </c>
      <c r="AL45" s="17">
        <v>3.2</v>
      </c>
      <c r="AM45" s="52">
        <v>67980.804000000004</v>
      </c>
      <c r="AN45" s="49">
        <f t="shared" si="30"/>
        <v>217538.57280000002</v>
      </c>
      <c r="AO45">
        <f t="shared" si="33"/>
        <v>1.0996443486027894</v>
      </c>
      <c r="AP45" s="53">
        <f t="shared" si="31"/>
        <v>38504.327385600001</v>
      </c>
      <c r="AQ45">
        <f t="shared" si="34"/>
        <v>1.0244055247510195</v>
      </c>
      <c r="AR45" s="55">
        <f t="shared" si="25"/>
        <v>73745.576179199998</v>
      </c>
      <c r="AS45">
        <f t="shared" si="35"/>
        <v>1.157700106137719</v>
      </c>
      <c r="AT45" s="55">
        <f t="shared" si="26"/>
        <v>111597.28784640001</v>
      </c>
      <c r="AU45">
        <f t="shared" si="32"/>
        <v>1.0806849632820517</v>
      </c>
      <c r="AW45" s="6">
        <v>1959</v>
      </c>
      <c r="AX45" s="6">
        <v>366</v>
      </c>
      <c r="AZ45" s="96">
        <v>1959</v>
      </c>
      <c r="BA45" s="97"/>
      <c r="BB45" s="15">
        <v>26.68</v>
      </c>
      <c r="BD45" s="83">
        <v>1959</v>
      </c>
      <c r="BE45" s="80">
        <v>16.460984846120663</v>
      </c>
      <c r="BG45">
        <v>1960</v>
      </c>
      <c r="BH45">
        <v>1961</v>
      </c>
      <c r="BI45" s="77">
        <v>1962</v>
      </c>
      <c r="BJ45" s="77">
        <v>1963</v>
      </c>
      <c r="BK45" s="77">
        <v>1964</v>
      </c>
      <c r="BL45" s="77">
        <v>1965</v>
      </c>
      <c r="BM45" s="77">
        <v>1966</v>
      </c>
      <c r="BN45" s="77">
        <v>1967</v>
      </c>
      <c r="BO45" s="77">
        <v>1968</v>
      </c>
      <c r="BP45" s="77">
        <v>1969</v>
      </c>
      <c r="BQ45" s="77">
        <v>1970</v>
      </c>
      <c r="BR45" s="77">
        <v>1971</v>
      </c>
      <c r="BS45" s="77">
        <v>1972</v>
      </c>
      <c r="BT45" s="77">
        <v>1973</v>
      </c>
      <c r="BU45" s="77">
        <v>1974</v>
      </c>
      <c r="BV45" s="77">
        <v>1975</v>
      </c>
      <c r="BW45" s="77">
        <v>1976</v>
      </c>
      <c r="BX45" s="77">
        <v>1977</v>
      </c>
      <c r="BY45" s="77">
        <v>1978</v>
      </c>
      <c r="BZ45" s="77">
        <v>1979</v>
      </c>
      <c r="CA45" s="77">
        <v>1980</v>
      </c>
      <c r="CB45" s="77">
        <v>1981</v>
      </c>
      <c r="CC45" s="77">
        <v>1982</v>
      </c>
      <c r="CD45" s="77">
        <v>1983</v>
      </c>
      <c r="CE45" s="77">
        <v>1984</v>
      </c>
      <c r="CF45" s="77">
        <v>1985</v>
      </c>
      <c r="CG45" s="77">
        <v>1986</v>
      </c>
      <c r="CH45" s="77">
        <v>1987</v>
      </c>
      <c r="CI45" s="77">
        <v>1988</v>
      </c>
      <c r="CJ45" s="77">
        <v>1989</v>
      </c>
      <c r="CK45" s="77">
        <v>1990</v>
      </c>
      <c r="CL45" s="77">
        <v>1991</v>
      </c>
      <c r="CM45" s="77">
        <v>1992</v>
      </c>
      <c r="CN45" s="77">
        <v>1993</v>
      </c>
      <c r="CO45" s="77">
        <v>1994</v>
      </c>
      <c r="CP45" s="77">
        <v>1995</v>
      </c>
      <c r="CQ45" s="77">
        <v>1996</v>
      </c>
      <c r="CR45" s="77">
        <v>1997</v>
      </c>
      <c r="CS45" s="77">
        <v>1998</v>
      </c>
      <c r="CT45" s="77">
        <v>1999</v>
      </c>
      <c r="CU45" s="77">
        <v>2000</v>
      </c>
      <c r="CV45" s="77">
        <v>2001</v>
      </c>
      <c r="CW45" s="77">
        <v>2002</v>
      </c>
      <c r="CX45" s="77">
        <v>2003</v>
      </c>
      <c r="CY45" s="77">
        <v>2004</v>
      </c>
      <c r="CZ45" s="77">
        <v>2005</v>
      </c>
      <c r="DA45" s="77">
        <v>2006</v>
      </c>
      <c r="DB45" s="77">
        <v>2007</v>
      </c>
      <c r="DC45" s="77">
        <v>2008</v>
      </c>
      <c r="DD45" s="77">
        <v>2009</v>
      </c>
      <c r="DE45" s="77">
        <v>2010</v>
      </c>
      <c r="DF45" s="77">
        <v>2011</v>
      </c>
      <c r="DG45" s="77">
        <v>2012</v>
      </c>
      <c r="DH45" s="77">
        <v>2013</v>
      </c>
      <c r="DI45" s="77">
        <v>2014</v>
      </c>
      <c r="DJ45" s="77">
        <v>2015</v>
      </c>
    </row>
    <row r="46" spans="1:114" ht="15.75" thickBot="1" x14ac:dyDescent="0.3">
      <c r="A46" s="10">
        <v>1960</v>
      </c>
      <c r="B46" s="3"/>
      <c r="C46" s="3"/>
      <c r="D46" s="18">
        <v>9.4000000000000092</v>
      </c>
      <c r="E46" s="54">
        <f t="shared" si="27"/>
        <v>12.895386987975099</v>
      </c>
      <c r="F46" s="54">
        <f t="shared" si="28"/>
        <v>6.9391576149937739</v>
      </c>
      <c r="G46" s="54">
        <f t="shared" si="29"/>
        <v>9.6196060981568863</v>
      </c>
      <c r="H46" s="38">
        <v>15.7</v>
      </c>
      <c r="I46" s="30"/>
      <c r="J46" s="24">
        <v>1960</v>
      </c>
      <c r="K46" s="24">
        <v>9.4</v>
      </c>
      <c r="L46" s="30"/>
      <c r="N46">
        <f t="shared" si="23"/>
        <v>459.44664731870739</v>
      </c>
      <c r="P46" s="10">
        <v>1960</v>
      </c>
      <c r="Q46" s="62">
        <f t="shared" si="15"/>
        <v>543.38495082795373</v>
      </c>
      <c r="R46" s="62">
        <f t="shared" si="20"/>
        <v>334.44653196841892</v>
      </c>
      <c r="S46" s="62">
        <f t="shared" si="21"/>
        <v>1040.0211955599507</v>
      </c>
      <c r="T46" s="62">
        <f t="shared" si="22"/>
        <v>511.8176912998004</v>
      </c>
      <c r="U46" s="38">
        <v>15.7</v>
      </c>
      <c r="X46" s="10">
        <v>1964</v>
      </c>
      <c r="Y46" s="62">
        <f t="shared" si="36"/>
        <v>120.42192059039996</v>
      </c>
      <c r="Z46" s="62">
        <f t="shared" si="37"/>
        <v>111.31241360938405</v>
      </c>
      <c r="AA46" s="62">
        <f t="shared" si="38"/>
        <v>122.34882476125195</v>
      </c>
      <c r="AB46" s="62">
        <f t="shared" si="39"/>
        <v>124.04424652121745</v>
      </c>
      <c r="AD46" s="35"/>
      <c r="AE46" s="33">
        <v>1960</v>
      </c>
      <c r="AF46" s="38">
        <v>18.3</v>
      </c>
      <c r="AG46" s="38">
        <v>33.200000000000003</v>
      </c>
      <c r="AH46" s="38">
        <v>51.5</v>
      </c>
      <c r="AI46" s="42">
        <f t="shared" si="24"/>
        <v>9.7186440677966104</v>
      </c>
      <c r="AK46" s="16">
        <v>1960</v>
      </c>
      <c r="AL46" s="15">
        <v>3.39</v>
      </c>
      <c r="AM46" s="52">
        <v>70070.456999999995</v>
      </c>
      <c r="AN46" s="49">
        <f t="shared" si="30"/>
        <v>237538.84922999999</v>
      </c>
      <c r="AO46">
        <f t="shared" si="33"/>
        <v>1.091938988900087</v>
      </c>
      <c r="AP46" s="53">
        <f t="shared" si="31"/>
        <v>43469.609409090001</v>
      </c>
      <c r="AQ46">
        <f t="shared" si="34"/>
        <v>1.128953869879751</v>
      </c>
      <c r="AR46" s="55">
        <f t="shared" si="25"/>
        <v>78862.897944359996</v>
      </c>
      <c r="AS46">
        <f t="shared" si="35"/>
        <v>1.0693915761499377</v>
      </c>
      <c r="AT46" s="55">
        <f t="shared" si="26"/>
        <v>122332.50735345</v>
      </c>
      <c r="AU46">
        <f t="shared" si="32"/>
        <v>1.0961960609815689</v>
      </c>
      <c r="AW46" s="4">
        <v>1960</v>
      </c>
      <c r="AX46" s="4">
        <v>345</v>
      </c>
      <c r="AZ46" s="94">
        <v>1960</v>
      </c>
      <c r="BA46" s="95"/>
      <c r="BB46" s="17">
        <v>26.32</v>
      </c>
      <c r="BD46" s="83">
        <v>1960</v>
      </c>
      <c r="BE46" s="80">
        <v>16.242711227219829</v>
      </c>
      <c r="BG46" s="76">
        <v>349848800</v>
      </c>
      <c r="BH46" s="76">
        <v>471156150</v>
      </c>
      <c r="BI46" s="76">
        <v>336000900</v>
      </c>
      <c r="BJ46" s="76">
        <v>355042320</v>
      </c>
      <c r="BK46" s="76">
        <v>245487600</v>
      </c>
      <c r="BL46" s="76">
        <v>484251120</v>
      </c>
      <c r="BM46" s="76">
        <v>425796620</v>
      </c>
      <c r="BN46" s="76">
        <v>200149600</v>
      </c>
      <c r="BO46" s="76">
        <v>266422900</v>
      </c>
      <c r="BP46" s="76">
        <v>656773200</v>
      </c>
      <c r="BQ46" s="76">
        <v>1189904670</v>
      </c>
      <c r="BR46" s="76">
        <v>1753863602</v>
      </c>
      <c r="BS46" s="76">
        <v>4218803657</v>
      </c>
      <c r="BT46" s="76">
        <v>6508868348</v>
      </c>
      <c r="BU46" s="76">
        <v>5463238315</v>
      </c>
      <c r="BV46" s="76">
        <v>4166486819</v>
      </c>
      <c r="BW46" s="76">
        <v>6666853678</v>
      </c>
      <c r="BX46" s="76">
        <v>7441920005</v>
      </c>
      <c r="BY46" s="76">
        <v>12190031305</v>
      </c>
      <c r="BZ46" s="76">
        <v>9838704340</v>
      </c>
      <c r="CA46" s="76">
        <v>6875230060</v>
      </c>
      <c r="CB46" s="76">
        <v>7479611130</v>
      </c>
      <c r="CC46" s="76">
        <v>3997356680</v>
      </c>
      <c r="CD46" s="76">
        <v>4561475256</v>
      </c>
      <c r="CE46" s="76">
        <v>11960814097</v>
      </c>
      <c r="CF46" s="76">
        <v>11617955163</v>
      </c>
      <c r="CG46" s="76">
        <v>6753681032</v>
      </c>
      <c r="CH46" s="76">
        <v>7476999726</v>
      </c>
      <c r="CI46" s="76">
        <v>8090172124</v>
      </c>
      <c r="CJ46" s="76">
        <v>8728776000</v>
      </c>
      <c r="CK46" s="76">
        <v>9199691029</v>
      </c>
      <c r="CL46" s="76">
        <v>8748631531</v>
      </c>
      <c r="CM46" s="76">
        <v>23264547500</v>
      </c>
      <c r="CN46" s="76">
        <v>31746910992</v>
      </c>
      <c r="CO46" s="76">
        <v>38491777749</v>
      </c>
      <c r="CP46" s="76">
        <v>51477389634</v>
      </c>
      <c r="CQ46" s="76">
        <v>59685476091</v>
      </c>
      <c r="CR46" s="76">
        <v>51705520617</v>
      </c>
      <c r="CS46" s="76">
        <v>43902193733</v>
      </c>
      <c r="CT46" s="76">
        <v>36342324428</v>
      </c>
      <c r="CU46" s="76">
        <v>33015297296</v>
      </c>
      <c r="CV46" s="76">
        <v>35866445532</v>
      </c>
      <c r="CW46" s="76">
        <v>37832146074</v>
      </c>
      <c r="CX46" s="76">
        <v>49297286966</v>
      </c>
      <c r="CY46" s="76">
        <v>52934865193</v>
      </c>
      <c r="CZ46" s="76">
        <v>53799285065</v>
      </c>
      <c r="DA46" s="76">
        <v>85842861105</v>
      </c>
      <c r="DB46" s="76">
        <v>180334000000</v>
      </c>
      <c r="DC46" s="76">
        <v>193783000000</v>
      </c>
      <c r="DD46" s="76">
        <v>238539000000</v>
      </c>
      <c r="DE46" s="76">
        <v>288575000000</v>
      </c>
      <c r="DF46" s="76">
        <v>352010000000</v>
      </c>
      <c r="DG46" s="76">
        <v>373161000000</v>
      </c>
      <c r="DH46" s="76">
        <v>358816000000</v>
      </c>
      <c r="DI46" s="76">
        <v>363570000000</v>
      </c>
      <c r="DJ46" s="76">
        <v>354175000000</v>
      </c>
    </row>
    <row r="47" spans="1:114" ht="15.75" thickBot="1" x14ac:dyDescent="0.3">
      <c r="A47" s="10">
        <v>1961</v>
      </c>
      <c r="B47" s="3"/>
      <c r="C47" s="3"/>
      <c r="D47" s="18">
        <v>8.5999999999999908</v>
      </c>
      <c r="E47" s="54">
        <f t="shared" si="27"/>
        <v>4.0678441063706217</v>
      </c>
      <c r="F47" s="54">
        <f t="shared" si="28"/>
        <v>9.8085917890025964</v>
      </c>
      <c r="G47" s="54">
        <f t="shared" si="29"/>
        <v>9.881786908873579</v>
      </c>
      <c r="H47" s="37">
        <v>13.1</v>
      </c>
      <c r="I47" s="31"/>
      <c r="J47" s="25">
        <v>1961</v>
      </c>
      <c r="K47" s="25">
        <v>8.6</v>
      </c>
      <c r="L47" s="31"/>
      <c r="N47">
        <f t="shared" si="23"/>
        <v>498.95905898811623</v>
      </c>
      <c r="P47" s="10">
        <v>1961</v>
      </c>
      <c r="Q47" s="62">
        <f t="shared" si="15"/>
        <v>590.11605659915779</v>
      </c>
      <c r="R47" s="62">
        <f t="shared" si="20"/>
        <v>348.05129550805714</v>
      </c>
      <c r="S47" s="62">
        <f t="shared" si="21"/>
        <v>1142.0326291515305</v>
      </c>
      <c r="T47" s="62">
        <f t="shared" si="22"/>
        <v>562.3944249159631</v>
      </c>
      <c r="U47" s="37">
        <v>13.1</v>
      </c>
      <c r="X47" s="10">
        <v>1965</v>
      </c>
      <c r="Y47" s="62">
        <f t="shared" si="36"/>
        <v>123.31204668456957</v>
      </c>
      <c r="Z47" s="62">
        <f t="shared" si="37"/>
        <v>111.22983441286502</v>
      </c>
      <c r="AA47" s="62">
        <f t="shared" si="38"/>
        <v>123.36399816699577</v>
      </c>
      <c r="AB47" s="62">
        <f t="shared" si="39"/>
        <v>130.07116699937612</v>
      </c>
      <c r="AD47" s="35"/>
      <c r="AE47" s="32">
        <v>1961</v>
      </c>
      <c r="AF47" s="37">
        <v>17.5</v>
      </c>
      <c r="AG47" s="37">
        <v>33.5</v>
      </c>
      <c r="AH47" s="37">
        <v>52</v>
      </c>
      <c r="AI47" s="42">
        <f t="shared" si="24"/>
        <v>8.2240437158469941</v>
      </c>
      <c r="AK47" s="14">
        <v>1961</v>
      </c>
      <c r="AL47" s="17">
        <v>3.58</v>
      </c>
      <c r="AM47" s="52">
        <v>72207.319000000003</v>
      </c>
      <c r="AN47" s="49">
        <f t="shared" si="30"/>
        <v>258502.20202000003</v>
      </c>
      <c r="AO47">
        <f t="shared" si="33"/>
        <v>1.0882523126551902</v>
      </c>
      <c r="AP47" s="53">
        <f t="shared" si="31"/>
        <v>45237.885353500002</v>
      </c>
      <c r="AQ47">
        <f t="shared" si="34"/>
        <v>1.0406784410637062</v>
      </c>
      <c r="AR47" s="55">
        <f t="shared" si="25"/>
        <v>86598.237676699995</v>
      </c>
      <c r="AS47">
        <f t="shared" si="35"/>
        <v>1.098085917890026</v>
      </c>
      <c r="AT47" s="55">
        <f t="shared" si="26"/>
        <v>134421.14505040002</v>
      </c>
      <c r="AU47">
        <f t="shared" si="32"/>
        <v>1.0988178690887358</v>
      </c>
      <c r="AW47" s="6">
        <v>1961</v>
      </c>
      <c r="AX47" s="6">
        <v>470</v>
      </c>
      <c r="AZ47" s="96">
        <v>1961</v>
      </c>
      <c r="BA47" s="97"/>
      <c r="BB47" s="15">
        <v>27.85</v>
      </c>
      <c r="BD47" s="83">
        <v>1961</v>
      </c>
      <c r="BE47" s="80">
        <v>17.184270055741706</v>
      </c>
    </row>
    <row r="48" spans="1:114" ht="15.75" thickBot="1" x14ac:dyDescent="0.3">
      <c r="A48" s="10">
        <v>1962</v>
      </c>
      <c r="B48" s="3"/>
      <c r="C48" s="3"/>
      <c r="D48" s="18">
        <v>6.5999999999999899</v>
      </c>
      <c r="E48" s="54">
        <f t="shared" si="27"/>
        <v>9.5162116196638724</v>
      </c>
      <c r="F48" s="54">
        <f t="shared" si="28"/>
        <v>6.7919277485279927</v>
      </c>
      <c r="G48" s="54">
        <f t="shared" si="29"/>
        <v>5.8598210073620649</v>
      </c>
      <c r="H48" s="38">
        <v>15.5</v>
      </c>
      <c r="I48" s="30"/>
      <c r="J48" s="24">
        <v>1962</v>
      </c>
      <c r="K48" s="24">
        <v>6.6</v>
      </c>
      <c r="L48" s="30"/>
      <c r="N48">
        <f t="shared" si="23"/>
        <v>531.89035688133185</v>
      </c>
      <c r="P48" s="10">
        <v>1962</v>
      </c>
      <c r="Q48" s="62">
        <f t="shared" si="15"/>
        <v>629.06371633470224</v>
      </c>
      <c r="R48" s="62">
        <f t="shared" si="20"/>
        <v>381.17259333358555</v>
      </c>
      <c r="S48" s="62">
        <f t="shared" si="21"/>
        <v>1219.598660188117</v>
      </c>
      <c r="T48" s="62">
        <f t="shared" si="22"/>
        <v>595.34973157142167</v>
      </c>
      <c r="U48" s="38">
        <v>15.5</v>
      </c>
      <c r="X48" s="10">
        <v>1966</v>
      </c>
      <c r="Y48" s="62">
        <f t="shared" si="36"/>
        <v>131.57395381243572</v>
      </c>
      <c r="Z48" s="62">
        <f t="shared" si="37"/>
        <v>106.61856717835698</v>
      </c>
      <c r="AA48" s="62">
        <f t="shared" si="38"/>
        <v>135.80327347412589</v>
      </c>
      <c r="AB48" s="62">
        <f t="shared" si="39"/>
        <v>141.81584331771435</v>
      </c>
      <c r="AD48" s="35"/>
      <c r="AE48" s="33">
        <v>1962</v>
      </c>
      <c r="AF48" s="38">
        <v>18</v>
      </c>
      <c r="AG48" s="38">
        <v>33.6</v>
      </c>
      <c r="AH48" s="38">
        <v>51.7</v>
      </c>
      <c r="AI48" s="42">
        <f t="shared" si="24"/>
        <v>6.7885714285714283</v>
      </c>
      <c r="AK48" s="16">
        <v>1962</v>
      </c>
      <c r="AL48" s="15">
        <v>3.7</v>
      </c>
      <c r="AM48" s="52">
        <v>74388.615999999995</v>
      </c>
      <c r="AN48" s="49">
        <f t="shared" si="30"/>
        <v>275237.87919999997</v>
      </c>
      <c r="AO48">
        <f t="shared" si="33"/>
        <v>1.0647409463022877</v>
      </c>
      <c r="AP48" s="53">
        <f t="shared" si="31"/>
        <v>49542.818255999991</v>
      </c>
      <c r="AQ48">
        <f t="shared" si="34"/>
        <v>1.0951621161966387</v>
      </c>
      <c r="AR48" s="55">
        <f t="shared" si="25"/>
        <v>92479.927411199998</v>
      </c>
      <c r="AS48">
        <f t="shared" si="35"/>
        <v>1.0679192774852799</v>
      </c>
      <c r="AT48" s="55">
        <f t="shared" si="26"/>
        <v>142297.98354640001</v>
      </c>
      <c r="AU48">
        <f t="shared" si="32"/>
        <v>1.0585982100736206</v>
      </c>
      <c r="AW48" s="4">
        <v>1962</v>
      </c>
      <c r="AX48" s="4">
        <v>285</v>
      </c>
      <c r="AZ48" s="94">
        <v>1962</v>
      </c>
      <c r="BA48" s="95"/>
      <c r="BB48" s="17">
        <v>27.13</v>
      </c>
      <c r="BD48" s="83">
        <v>1962</v>
      </c>
      <c r="BE48" s="80">
        <v>16.739381360063891</v>
      </c>
    </row>
    <row r="49" spans="1:57" ht="15.75" thickBot="1" x14ac:dyDescent="0.3">
      <c r="A49" s="10">
        <v>1963</v>
      </c>
      <c r="B49" s="3"/>
      <c r="C49" s="3"/>
      <c r="D49" s="18">
        <v>0.59999999999999398</v>
      </c>
      <c r="E49" s="54">
        <f t="shared" si="27"/>
        <v>-7.6349725194365448</v>
      </c>
      <c r="F49" s="54">
        <f t="shared" si="28"/>
        <v>2.5611668777685059</v>
      </c>
      <c r="G49" s="54">
        <f t="shared" si="29"/>
        <v>2.5159228868149031</v>
      </c>
      <c r="H49" s="37">
        <v>17</v>
      </c>
      <c r="I49" s="31"/>
      <c r="J49" s="25">
        <v>1963</v>
      </c>
      <c r="K49" s="25">
        <v>0.6</v>
      </c>
      <c r="L49" s="31"/>
      <c r="N49">
        <f t="shared" si="23"/>
        <v>535.08169902261977</v>
      </c>
      <c r="P49" s="10">
        <v>1963</v>
      </c>
      <c r="Q49" s="62">
        <f t="shared" ref="Q49:Q65" si="40">(Q48*(100+K49)/100)</f>
        <v>632.8380986327104</v>
      </c>
      <c r="R49" s="62">
        <f t="shared" si="20"/>
        <v>352.07017058094266</v>
      </c>
      <c r="S49" s="62">
        <f t="shared" si="21"/>
        <v>1250.8346171145633</v>
      </c>
      <c r="T49" s="62">
        <f t="shared" si="22"/>
        <v>610.32827172461816</v>
      </c>
      <c r="U49" s="37">
        <v>17</v>
      </c>
      <c r="X49" s="10">
        <v>1967</v>
      </c>
      <c r="Y49" s="62">
        <f t="shared" si="36"/>
        <v>137.10005987255803</v>
      </c>
      <c r="Z49" s="62">
        <f t="shared" si="37"/>
        <v>107.34717568325364</v>
      </c>
      <c r="AA49" s="62">
        <f t="shared" si="38"/>
        <v>138.61569225001821</v>
      </c>
      <c r="AB49" s="62">
        <f t="shared" si="39"/>
        <v>151.24516662461923</v>
      </c>
      <c r="AD49" s="35"/>
      <c r="AE49" s="32">
        <v>1963</v>
      </c>
      <c r="AF49" s="37">
        <v>16.5</v>
      </c>
      <c r="AG49" s="37">
        <v>34.200000000000003</v>
      </c>
      <c r="AH49" s="37">
        <v>52.6</v>
      </c>
      <c r="AI49" s="42">
        <f t="shared" si="24"/>
        <v>0.55000000000000004</v>
      </c>
      <c r="AK49" s="14">
        <v>1963</v>
      </c>
      <c r="AL49" s="17">
        <v>3.62</v>
      </c>
      <c r="AM49" s="52">
        <v>76611.816000000006</v>
      </c>
      <c r="AN49" s="49">
        <f t="shared" si="30"/>
        <v>277334.77392000001</v>
      </c>
      <c r="AO49">
        <f t="shared" si="33"/>
        <v>1.0076184816061466</v>
      </c>
      <c r="AP49" s="53">
        <f t="shared" si="31"/>
        <v>45760.237696800003</v>
      </c>
      <c r="AQ49">
        <f t="shared" si="34"/>
        <v>0.92365027480563455</v>
      </c>
      <c r="AR49" s="55">
        <f t="shared" si="25"/>
        <v>94848.492680640018</v>
      </c>
      <c r="AS49">
        <f t="shared" si="35"/>
        <v>1.0256116687776851</v>
      </c>
      <c r="AT49" s="55">
        <f t="shared" si="26"/>
        <v>145878.09108191999</v>
      </c>
      <c r="AU49">
        <f t="shared" si="32"/>
        <v>1.025159228868149</v>
      </c>
      <c r="AW49" s="6">
        <v>1963</v>
      </c>
      <c r="AX49" s="6">
        <v>215</v>
      </c>
      <c r="AZ49" s="96">
        <v>1963</v>
      </c>
      <c r="BA49" s="97"/>
      <c r="BB49" s="15">
        <v>27.4</v>
      </c>
      <c r="BD49" s="83">
        <v>1963</v>
      </c>
      <c r="BE49" s="80">
        <v>16.905879748655003</v>
      </c>
    </row>
    <row r="50" spans="1:57" ht="15.75" thickBot="1" x14ac:dyDescent="0.3">
      <c r="A50" s="10">
        <v>1964</v>
      </c>
      <c r="B50" s="3"/>
      <c r="C50" s="3"/>
      <c r="D50" s="18">
        <v>3.4000000000000101</v>
      </c>
      <c r="E50" s="54">
        <f t="shared" si="27"/>
        <v>5.7404284926030558</v>
      </c>
      <c r="F50" s="54">
        <f t="shared" si="28"/>
        <v>1.7283734096541714</v>
      </c>
      <c r="G50" s="54">
        <f t="shared" si="29"/>
        <v>4.0227739968742293</v>
      </c>
      <c r="H50" s="38">
        <v>15</v>
      </c>
      <c r="I50" s="30"/>
      <c r="J50" s="24">
        <v>1964</v>
      </c>
      <c r="K50" s="24">
        <v>3.4</v>
      </c>
      <c r="L50" s="30"/>
      <c r="N50">
        <f t="shared" si="23"/>
        <v>553.27447678938881</v>
      </c>
      <c r="P50" s="10">
        <v>1964</v>
      </c>
      <c r="Q50" s="62">
        <f t="shared" si="40"/>
        <v>654.35459398622265</v>
      </c>
      <c r="R50" s="62">
        <f t="shared" si="20"/>
        <v>372.28050696692731</v>
      </c>
      <c r="S50" s="62">
        <f t="shared" si="21"/>
        <v>1272.453710035521</v>
      </c>
      <c r="T50" s="62">
        <f t="shared" si="22"/>
        <v>634.88039873512798</v>
      </c>
      <c r="U50" s="38">
        <v>15</v>
      </c>
      <c r="X50" s="10">
        <v>1968</v>
      </c>
      <c r="Y50" s="62">
        <f t="shared" si="36"/>
        <v>150.53586574006872</v>
      </c>
      <c r="Z50" s="62">
        <f t="shared" si="37"/>
        <v>101.40223040560042</v>
      </c>
      <c r="AA50" s="62">
        <f t="shared" si="38"/>
        <v>164.95368703138482</v>
      </c>
      <c r="AB50" s="62">
        <f t="shared" si="39"/>
        <v>163.75631800144777</v>
      </c>
      <c r="AD50" s="35"/>
      <c r="AE50" s="33">
        <v>1964</v>
      </c>
      <c r="AF50" s="38">
        <v>16.899999999999999</v>
      </c>
      <c r="AG50" s="38">
        <v>33.700000000000003</v>
      </c>
      <c r="AH50" s="38">
        <v>53</v>
      </c>
      <c r="AI50" s="42">
        <f t="shared" si="24"/>
        <v>3.482424242424242</v>
      </c>
      <c r="AK50" s="16">
        <v>1964</v>
      </c>
      <c r="AL50" s="15">
        <v>3.63</v>
      </c>
      <c r="AM50" s="52">
        <v>78874.388999999996</v>
      </c>
      <c r="AN50" s="49">
        <f t="shared" si="30"/>
        <v>286314.03206999996</v>
      </c>
      <c r="AO50">
        <f t="shared" si="33"/>
        <v>1.0323769645727516</v>
      </c>
      <c r="AP50" s="53">
        <f t="shared" si="31"/>
        <v>48387.07141982999</v>
      </c>
      <c r="AQ50">
        <f t="shared" si="34"/>
        <v>1.0574042849260306</v>
      </c>
      <c r="AR50" s="55">
        <f t="shared" si="25"/>
        <v>96487.828807589991</v>
      </c>
      <c r="AS50">
        <f t="shared" si="35"/>
        <v>1.0172837340965417</v>
      </c>
      <c r="AT50" s="55">
        <f t="shared" si="26"/>
        <v>151746.43699709998</v>
      </c>
      <c r="AU50">
        <f t="shared" si="32"/>
        <v>1.0402277399687423</v>
      </c>
      <c r="AW50" s="4">
        <v>1964</v>
      </c>
      <c r="AX50" s="4">
        <v>244</v>
      </c>
      <c r="AZ50" s="94">
        <v>1964</v>
      </c>
      <c r="BA50" s="95"/>
      <c r="BB50" s="17">
        <v>27.1</v>
      </c>
      <c r="BD50" s="83">
        <v>1964</v>
      </c>
      <c r="BE50" s="80">
        <v>16.720054803930864</v>
      </c>
    </row>
    <row r="51" spans="1:57" ht="15.75" thickBot="1" x14ac:dyDescent="0.3">
      <c r="A51" s="10">
        <v>1965</v>
      </c>
      <c r="B51" s="3"/>
      <c r="C51" s="3"/>
      <c r="D51" s="18">
        <v>2.4000000000000101</v>
      </c>
      <c r="E51" s="54">
        <f t="shared" si="27"/>
        <v>-7.4186870845172059E-2</v>
      </c>
      <c r="F51" s="54">
        <f t="shared" si="28"/>
        <v>0.82973694902652717</v>
      </c>
      <c r="G51" s="54">
        <f t="shared" si="29"/>
        <v>4.8586860311395252</v>
      </c>
      <c r="H51" s="37">
        <v>14.7</v>
      </c>
      <c r="I51" s="31"/>
      <c r="J51" s="25">
        <v>1965</v>
      </c>
      <c r="K51" s="25">
        <v>2.4</v>
      </c>
      <c r="L51" s="31"/>
      <c r="N51">
        <f t="shared" si="23"/>
        <v>566.55306423233412</v>
      </c>
      <c r="P51" s="10">
        <v>1965</v>
      </c>
      <c r="Q51" s="62">
        <f t="shared" si="40"/>
        <v>670.0591042418921</v>
      </c>
      <c r="R51" s="62">
        <f t="shared" si="20"/>
        <v>372.00432370804197</v>
      </c>
      <c r="S51" s="62">
        <f t="shared" si="21"/>
        <v>1283.0117286269444</v>
      </c>
      <c r="T51" s="62">
        <f t="shared" si="22"/>
        <v>665.7272439829145</v>
      </c>
      <c r="U51" s="37">
        <v>14.7</v>
      </c>
      <c r="X51" s="10">
        <v>1969</v>
      </c>
      <c r="Y51" s="62">
        <f t="shared" si="36"/>
        <v>164.83677298537523</v>
      </c>
      <c r="Z51" s="62">
        <f t="shared" si="37"/>
        <v>107.2508143935862</v>
      </c>
      <c r="AA51" s="62">
        <f t="shared" si="38"/>
        <v>183.31289216249107</v>
      </c>
      <c r="AB51" s="62">
        <f t="shared" si="39"/>
        <v>178.70293972402163</v>
      </c>
      <c r="AD51" s="35"/>
      <c r="AE51" s="32">
        <v>1965</v>
      </c>
      <c r="AF51" s="37">
        <v>16.5</v>
      </c>
      <c r="AG51" s="37">
        <v>33.200000000000003</v>
      </c>
      <c r="AH51" s="37">
        <v>54.3</v>
      </c>
      <c r="AI51" s="42">
        <f t="shared" si="24"/>
        <v>2.3431952662721898</v>
      </c>
      <c r="AK51" s="14">
        <v>1965</v>
      </c>
      <c r="AL51" s="17">
        <v>3.61</v>
      </c>
      <c r="AM51" s="52">
        <v>81173.801000000007</v>
      </c>
      <c r="AN51" s="49">
        <f t="shared" si="30"/>
        <v>293037.42161000002</v>
      </c>
      <c r="AO51">
        <f t="shared" si="33"/>
        <v>1.02348257083801</v>
      </c>
      <c r="AP51" s="53">
        <f t="shared" si="31"/>
        <v>48351.174565649999</v>
      </c>
      <c r="AQ51">
        <f t="shared" si="34"/>
        <v>0.99925813129154828</v>
      </c>
      <c r="AR51" s="55">
        <f t="shared" si="25"/>
        <v>97288.423974520018</v>
      </c>
      <c r="AS51">
        <f t="shared" si="35"/>
        <v>1.0082973694902653</v>
      </c>
      <c r="AT51" s="55">
        <f t="shared" si="26"/>
        <v>159119.31993423001</v>
      </c>
      <c r="AU51">
        <f t="shared" si="32"/>
        <v>1.0485868603113953</v>
      </c>
      <c r="AW51" s="6">
        <v>1965</v>
      </c>
      <c r="AX51" s="6">
        <v>483</v>
      </c>
      <c r="AZ51" s="96">
        <v>1965</v>
      </c>
      <c r="BA51" s="97"/>
      <c r="BB51" s="15">
        <v>25.94</v>
      </c>
      <c r="BD51" s="83">
        <v>1965</v>
      </c>
      <c r="BE51" s="80">
        <v>16.006100185731363</v>
      </c>
    </row>
    <row r="52" spans="1:57" ht="15.75" thickBot="1" x14ac:dyDescent="0.3">
      <c r="A52" s="10">
        <v>1966</v>
      </c>
      <c r="B52" s="3"/>
      <c r="C52" s="3"/>
      <c r="D52" s="18">
        <v>6.7</v>
      </c>
      <c r="E52" s="54">
        <f t="shared" si="27"/>
        <v>-4.1457107788112406</v>
      </c>
      <c r="F52" s="54">
        <f t="shared" si="28"/>
        <v>10.083391825783149</v>
      </c>
      <c r="G52" s="54">
        <f t="shared" si="29"/>
        <v>9.0294233451404082</v>
      </c>
      <c r="H52" s="38">
        <v>15.9</v>
      </c>
      <c r="I52" s="30"/>
      <c r="J52" s="24">
        <v>1966</v>
      </c>
      <c r="K52" s="24">
        <v>6.7</v>
      </c>
      <c r="L52" s="30"/>
      <c r="N52">
        <f t="shared" si="23"/>
        <v>604.51211953590052</v>
      </c>
      <c r="P52" s="10">
        <v>1966</v>
      </c>
      <c r="Q52" s="62">
        <f t="shared" si="40"/>
        <v>714.95306422609895</v>
      </c>
      <c r="R52" s="62">
        <f t="shared" si="20"/>
        <v>356.58210036243383</v>
      </c>
      <c r="S52" s="62">
        <f t="shared" si="21"/>
        <v>1412.3828283951527</v>
      </c>
      <c r="T52" s="62">
        <f t="shared" si="22"/>
        <v>725.83857516606759</v>
      </c>
      <c r="U52" s="38">
        <v>15.9</v>
      </c>
      <c r="X52" s="10">
        <v>1970</v>
      </c>
      <c r="Y52" s="62">
        <f t="shared" si="36"/>
        <v>181.97979737585428</v>
      </c>
      <c r="Z52" s="62">
        <f t="shared" si="37"/>
        <v>122.54187671297768</v>
      </c>
      <c r="AA52" s="62">
        <f t="shared" si="38"/>
        <v>210.325144405326</v>
      </c>
      <c r="AB52" s="62">
        <f t="shared" si="39"/>
        <v>198.95716871770313</v>
      </c>
      <c r="AD52" s="35"/>
      <c r="AE52" s="33">
        <v>1966</v>
      </c>
      <c r="AF52" s="38">
        <v>14.8</v>
      </c>
      <c r="AG52" s="38">
        <v>34.200000000000003</v>
      </c>
      <c r="AH52" s="38">
        <v>55.4</v>
      </c>
      <c r="AI52" s="42">
        <f t="shared" si="24"/>
        <v>6.0096969696969706</v>
      </c>
      <c r="AK52" s="16">
        <v>1966</v>
      </c>
      <c r="AL52" s="15">
        <v>3.75</v>
      </c>
      <c r="AM52" s="52">
        <v>83507.521999999997</v>
      </c>
      <c r="AN52" s="49">
        <f t="shared" si="30"/>
        <v>313153.20750000002</v>
      </c>
      <c r="AO52">
        <f t="shared" si="33"/>
        <v>1.0686457919929826</v>
      </c>
      <c r="AP52" s="53">
        <f t="shared" si="31"/>
        <v>46346.674710000007</v>
      </c>
      <c r="AQ52">
        <f t="shared" si="34"/>
        <v>0.9585428922118876</v>
      </c>
      <c r="AR52" s="55">
        <f t="shared" si="25"/>
        <v>107098.39696500002</v>
      </c>
      <c r="AS52">
        <f t="shared" si="35"/>
        <v>1.1008339182578315</v>
      </c>
      <c r="AT52" s="55">
        <f t="shared" si="26"/>
        <v>173486.87695500001</v>
      </c>
      <c r="AU52">
        <f t="shared" si="32"/>
        <v>1.0902942334514041</v>
      </c>
      <c r="AW52" s="4">
        <v>1966</v>
      </c>
      <c r="AX52" s="4">
        <v>421</v>
      </c>
      <c r="AZ52" s="94">
        <v>1966</v>
      </c>
      <c r="BA52" s="95"/>
      <c r="BB52" s="17">
        <v>26.57</v>
      </c>
      <c r="BD52" s="83">
        <v>1966</v>
      </c>
      <c r="BE52" s="80">
        <v>16.396850987248285</v>
      </c>
    </row>
    <row r="53" spans="1:57" ht="15.75" thickBot="1" x14ac:dyDescent="0.3">
      <c r="A53" s="10">
        <v>1967</v>
      </c>
      <c r="B53" s="3"/>
      <c r="C53" s="3"/>
      <c r="D53" s="18">
        <v>4.2</v>
      </c>
      <c r="E53" s="54">
        <f t="shared" si="27"/>
        <v>0.68337863111385122</v>
      </c>
      <c r="F53" s="54">
        <f t="shared" si="28"/>
        <v>2.070950650853165</v>
      </c>
      <c r="G53" s="54">
        <f t="shared" si="29"/>
        <v>6.6489914570264652</v>
      </c>
      <c r="H53" s="37">
        <v>16.2</v>
      </c>
      <c r="I53" s="31"/>
      <c r="J53" s="25">
        <v>1967</v>
      </c>
      <c r="K53" s="25">
        <v>4.2</v>
      </c>
      <c r="L53" s="31"/>
      <c r="N53">
        <f t="shared" si="23"/>
        <v>629.90162855640835</v>
      </c>
      <c r="P53" s="10">
        <v>1967</v>
      </c>
      <c r="Q53" s="62">
        <f t="shared" si="40"/>
        <v>744.98109292359516</v>
      </c>
      <c r="R53" s="62">
        <f t="shared" si="20"/>
        <v>359.01890623868763</v>
      </c>
      <c r="S53" s="62">
        <f t="shared" si="21"/>
        <v>1441.6325797723405</v>
      </c>
      <c r="T53" s="62">
        <f t="shared" si="22"/>
        <v>774.099520020662</v>
      </c>
      <c r="U53" s="37">
        <v>16.2</v>
      </c>
      <c r="X53" s="10">
        <v>1971</v>
      </c>
      <c r="Y53" s="62">
        <f t="shared" si="36"/>
        <v>202.61630639827615</v>
      </c>
      <c r="Z53" s="62">
        <f t="shared" si="37"/>
        <v>135.04114813770141</v>
      </c>
      <c r="AA53" s="62">
        <f t="shared" si="38"/>
        <v>235.14351144515445</v>
      </c>
      <c r="AB53" s="62">
        <f t="shared" si="39"/>
        <v>221.24037161408589</v>
      </c>
      <c r="AD53" s="35"/>
      <c r="AE53" s="32">
        <v>1967</v>
      </c>
      <c r="AF53" s="37">
        <v>14.3</v>
      </c>
      <c r="AG53" s="37">
        <v>33.5</v>
      </c>
      <c r="AH53" s="37">
        <v>56.7</v>
      </c>
      <c r="AI53" s="42">
        <f t="shared" si="24"/>
        <v>4.0581081081081081</v>
      </c>
      <c r="AK53" s="14">
        <v>1967</v>
      </c>
      <c r="AL53" s="17">
        <v>3.8</v>
      </c>
      <c r="AM53" s="52">
        <v>85873.017999999996</v>
      </c>
      <c r="AN53" s="49">
        <f t="shared" si="30"/>
        <v>326317.46839999995</v>
      </c>
      <c r="AO53">
        <f t="shared" si="33"/>
        <v>1.042037764853486</v>
      </c>
      <c r="AP53" s="53">
        <f t="shared" si="31"/>
        <v>46663.397981199996</v>
      </c>
      <c r="AQ53">
        <f t="shared" si="34"/>
        <v>1.0068337863111385</v>
      </c>
      <c r="AR53" s="55">
        <f t="shared" si="25"/>
        <v>109316.35191399998</v>
      </c>
      <c r="AS53">
        <f t="shared" si="35"/>
        <v>1.0207095065085316</v>
      </c>
      <c r="AT53" s="55">
        <f t="shared" si="26"/>
        <v>185022.00458279997</v>
      </c>
      <c r="AU53">
        <f t="shared" si="32"/>
        <v>1.0664899145702647</v>
      </c>
      <c r="AW53" s="6">
        <v>1967</v>
      </c>
      <c r="AX53" s="6">
        <v>198</v>
      </c>
      <c r="AZ53" s="96">
        <v>1967</v>
      </c>
      <c r="BA53" s="97"/>
      <c r="BB53" s="15">
        <v>25.51</v>
      </c>
      <c r="BD53" s="83">
        <v>1967</v>
      </c>
      <c r="BE53" s="80">
        <v>15.740766758065874</v>
      </c>
    </row>
    <row r="54" spans="1:57" ht="15.75" thickBot="1" x14ac:dyDescent="0.3">
      <c r="A54" s="10">
        <v>1968</v>
      </c>
      <c r="B54" s="3"/>
      <c r="C54" s="3"/>
      <c r="D54" s="18">
        <v>9.8000000000000007</v>
      </c>
      <c r="E54" s="54">
        <f t="shared" si="27"/>
        <v>-5.5380546715032448</v>
      </c>
      <c r="F54" s="54">
        <f t="shared" si="28"/>
        <v>19.000730980631907</v>
      </c>
      <c r="G54" s="54">
        <f t="shared" si="29"/>
        <v>8.2720999659317442</v>
      </c>
      <c r="H54" s="38">
        <v>18.7</v>
      </c>
      <c r="I54" s="30"/>
      <c r="J54" s="24">
        <v>1968</v>
      </c>
      <c r="K54" s="24">
        <v>9.8000000000000007</v>
      </c>
      <c r="L54" s="30"/>
      <c r="N54">
        <f t="shared" si="23"/>
        <v>691.63198815493638</v>
      </c>
      <c r="P54" s="10">
        <v>1968</v>
      </c>
      <c r="Q54" s="62">
        <f t="shared" si="40"/>
        <v>817.98924003010745</v>
      </c>
      <c r="R54" s="62">
        <f t="shared" si="20"/>
        <v>339.13624293015613</v>
      </c>
      <c r="S54" s="62">
        <f t="shared" si="21"/>
        <v>1715.5533079840266</v>
      </c>
      <c r="T54" s="62">
        <f t="shared" si="22"/>
        <v>838.13380615256904</v>
      </c>
      <c r="U54" s="38">
        <v>18.7</v>
      </c>
      <c r="X54" s="10">
        <v>1972</v>
      </c>
      <c r="Y54" s="62">
        <f t="shared" si="36"/>
        <v>226.8086933822303</v>
      </c>
      <c r="Z54" s="62">
        <f t="shared" si="37"/>
        <v>140.44279406320948</v>
      </c>
      <c r="AA54" s="62">
        <f t="shared" si="38"/>
        <v>268.5338900703664</v>
      </c>
      <c r="AB54" s="62">
        <f t="shared" si="39"/>
        <v>248.67417769423255</v>
      </c>
      <c r="AD54" s="35"/>
      <c r="AE54" s="33">
        <v>1968</v>
      </c>
      <c r="AF54" s="38">
        <v>12.3</v>
      </c>
      <c r="AG54" s="38">
        <v>36.299999999999997</v>
      </c>
      <c r="AH54" s="38">
        <v>55.9</v>
      </c>
      <c r="AI54" s="42">
        <f t="shared" si="24"/>
        <v>8.4293706293706308</v>
      </c>
      <c r="AK54" s="16">
        <v>1968</v>
      </c>
      <c r="AL54" s="15">
        <v>4.0599999999999996</v>
      </c>
      <c r="AM54" s="52">
        <v>88267.759000000005</v>
      </c>
      <c r="AN54" s="49">
        <f t="shared" si="30"/>
        <v>358367.10154</v>
      </c>
      <c r="AO54">
        <f t="shared" si="33"/>
        <v>1.0982161123556942</v>
      </c>
      <c r="AP54" s="53">
        <f t="shared" si="31"/>
        <v>44079.153489420001</v>
      </c>
      <c r="AQ54">
        <f t="shared" si="34"/>
        <v>0.94461945328496755</v>
      </c>
      <c r="AR54" s="55">
        <f t="shared" si="25"/>
        <v>130087.25785901998</v>
      </c>
      <c r="AS54">
        <f t="shared" si="35"/>
        <v>1.1900073098063191</v>
      </c>
      <c r="AT54" s="55">
        <f t="shared" si="26"/>
        <v>200327.20976085999</v>
      </c>
      <c r="AU54">
        <f t="shared" si="32"/>
        <v>1.0827209996593175</v>
      </c>
      <c r="AW54" s="4">
        <v>1968</v>
      </c>
      <c r="AX54" s="4">
        <v>257</v>
      </c>
      <c r="AZ54" s="94">
        <v>1968</v>
      </c>
      <c r="BA54" s="95"/>
      <c r="BB54" s="17">
        <v>27.8</v>
      </c>
      <c r="BD54" s="83">
        <v>1968</v>
      </c>
      <c r="BE54" s="80">
        <v>17.153592505307575</v>
      </c>
    </row>
    <row r="55" spans="1:57" ht="15.75" thickBot="1" x14ac:dyDescent="0.3">
      <c r="A55" s="10">
        <v>1969</v>
      </c>
      <c r="B55" s="3"/>
      <c r="C55" s="3"/>
      <c r="D55" s="18">
        <v>9.5</v>
      </c>
      <c r="E55" s="54">
        <f t="shared" si="27"/>
        <v>5.7677074405483308</v>
      </c>
      <c r="F55" s="54">
        <f t="shared" si="28"/>
        <v>11.129914984933409</v>
      </c>
      <c r="G55" s="54">
        <f t="shared" si="29"/>
        <v>9.1273557594533372</v>
      </c>
      <c r="H55" s="37">
        <v>19.100000000000001</v>
      </c>
      <c r="I55" s="31"/>
      <c r="J55" s="25">
        <v>1969</v>
      </c>
      <c r="K55" s="25">
        <v>9.5</v>
      </c>
      <c r="L55" s="31"/>
      <c r="N55">
        <f t="shared" si="23"/>
        <v>757.33702702965525</v>
      </c>
      <c r="P55" s="10">
        <v>1969</v>
      </c>
      <c r="Q55" s="62">
        <f t="shared" si="40"/>
        <v>895.69821783296766</v>
      </c>
      <c r="R55" s="62">
        <f t="shared" si="20"/>
        <v>358.6966292472348</v>
      </c>
      <c r="S55" s="62">
        <f t="shared" si="21"/>
        <v>1906.4929326838617</v>
      </c>
      <c r="T55" s="62">
        <f t="shared" si="22"/>
        <v>914.63326038036098</v>
      </c>
      <c r="U55" s="37">
        <v>19.100000000000001</v>
      </c>
      <c r="X55" s="10">
        <v>1973</v>
      </c>
      <c r="Y55" s="62">
        <f t="shared" si="36"/>
        <v>258.49386784772787</v>
      </c>
      <c r="Z55" s="62">
        <f t="shared" si="37"/>
        <v>140.58323685727268</v>
      </c>
      <c r="AA55" s="62">
        <f t="shared" si="38"/>
        <v>314.18465138232864</v>
      </c>
      <c r="AB55" s="62">
        <f t="shared" si="39"/>
        <v>287.4673494145328</v>
      </c>
      <c r="AD55" s="35"/>
      <c r="AE55" s="32">
        <v>1969</v>
      </c>
      <c r="AF55" s="37">
        <v>11.9</v>
      </c>
      <c r="AG55" s="37">
        <v>36.9</v>
      </c>
      <c r="AH55" s="37">
        <v>55.8</v>
      </c>
      <c r="AI55" s="42">
        <f t="shared" si="24"/>
        <v>9.1910569105691042</v>
      </c>
      <c r="AK55" s="14">
        <v>1969</v>
      </c>
      <c r="AL55" s="17">
        <v>4.32</v>
      </c>
      <c r="AM55" s="52">
        <v>90689.212</v>
      </c>
      <c r="AN55" s="49">
        <f t="shared" si="30"/>
        <v>391777.39584000001</v>
      </c>
      <c r="AO55">
        <f t="shared" si="33"/>
        <v>1.0932292449737349</v>
      </c>
      <c r="AP55" s="53">
        <f t="shared" si="31"/>
        <v>46621.510104959998</v>
      </c>
      <c r="AQ55">
        <f t="shared" si="34"/>
        <v>1.0576770744054833</v>
      </c>
      <c r="AR55" s="55">
        <f t="shared" si="25"/>
        <v>144565.85906496001</v>
      </c>
      <c r="AS55">
        <f t="shared" si="35"/>
        <v>1.1112991498493341</v>
      </c>
      <c r="AT55" s="55">
        <f t="shared" si="26"/>
        <v>218611.78687872001</v>
      </c>
      <c r="AU55">
        <f t="shared" si="32"/>
        <v>1.0912735575945334</v>
      </c>
      <c r="AW55" s="6">
        <v>1969</v>
      </c>
      <c r="AX55" s="6">
        <v>656</v>
      </c>
      <c r="AZ55" s="96">
        <v>1969</v>
      </c>
      <c r="BA55" s="97"/>
      <c r="BB55" s="15">
        <v>28.3</v>
      </c>
      <c r="BD55" s="83">
        <v>1969</v>
      </c>
      <c r="BE55" s="80">
        <v>17.463456112791434</v>
      </c>
    </row>
    <row r="56" spans="1:57" ht="15.75" thickBot="1" x14ac:dyDescent="0.3">
      <c r="A56" s="10">
        <v>1970</v>
      </c>
      <c r="B56" s="3"/>
      <c r="C56" s="3"/>
      <c r="D56" s="18">
        <v>10.4</v>
      </c>
      <c r="E56" s="54">
        <f t="shared" si="27"/>
        <v>14.257292502485575</v>
      </c>
      <c r="F56" s="54">
        <f t="shared" si="28"/>
        <v>14.735598748227098</v>
      </c>
      <c r="G56" s="54">
        <f t="shared" si="29"/>
        <v>11.334021155421926</v>
      </c>
      <c r="H56" s="38">
        <v>18.8</v>
      </c>
      <c r="I56" s="30"/>
      <c r="J56" s="24">
        <v>1970</v>
      </c>
      <c r="K56" s="24">
        <v>10.4</v>
      </c>
      <c r="L56" s="30"/>
      <c r="N56">
        <f t="shared" si="23"/>
        <v>836.10007784073935</v>
      </c>
      <c r="P56" s="10">
        <v>1970</v>
      </c>
      <c r="Q56" s="62">
        <f t="shared" si="40"/>
        <v>988.85083248759634</v>
      </c>
      <c r="R56" s="62">
        <f t="shared" si="20"/>
        <v>409.83705687556926</v>
      </c>
      <c r="S56" s="62">
        <f t="shared" si="21"/>
        <v>2187.4260814074628</v>
      </c>
      <c r="T56" s="62">
        <f t="shared" si="22"/>
        <v>1018.2979876063963</v>
      </c>
      <c r="U56" s="38">
        <v>18.8</v>
      </c>
      <c r="X56" s="10">
        <v>1974</v>
      </c>
      <c r="Y56" s="62">
        <f t="shared" si="36"/>
        <v>279.5611180773177</v>
      </c>
      <c r="Z56" s="62">
        <f t="shared" si="37"/>
        <v>142.4108189364172</v>
      </c>
      <c r="AA56" s="62">
        <f t="shared" si="38"/>
        <v>340.89034674982656</v>
      </c>
      <c r="AB56" s="62">
        <f t="shared" si="39"/>
        <v>317.93888845247324</v>
      </c>
      <c r="AD56" s="35"/>
      <c r="AE56" s="33">
        <v>1970</v>
      </c>
      <c r="AF56" s="38">
        <v>12.3</v>
      </c>
      <c r="AG56" s="38">
        <v>38.299999999999997</v>
      </c>
      <c r="AH56" s="38">
        <v>56.2</v>
      </c>
      <c r="AI56" s="42">
        <f t="shared" si="24"/>
        <v>10.749579831932774</v>
      </c>
      <c r="AK56" s="16">
        <v>1970</v>
      </c>
      <c r="AL56" s="15">
        <v>4.6500000000000004</v>
      </c>
      <c r="AM56" s="52">
        <v>93134.846000000005</v>
      </c>
      <c r="AN56" s="49">
        <f t="shared" si="30"/>
        <v>433077.03390000004</v>
      </c>
      <c r="AO56">
        <f t="shared" si="33"/>
        <v>1.1054160819346162</v>
      </c>
      <c r="AP56" s="53">
        <f t="shared" si="31"/>
        <v>53268.47516970001</v>
      </c>
      <c r="AQ56">
        <f t="shared" si="34"/>
        <v>1.1425729250248557</v>
      </c>
      <c r="AR56" s="55">
        <f t="shared" si="25"/>
        <v>165868.50398370001</v>
      </c>
      <c r="AS56">
        <f t="shared" si="35"/>
        <v>1.147355987482271</v>
      </c>
      <c r="AT56" s="55">
        <f t="shared" si="26"/>
        <v>243389.29305180002</v>
      </c>
      <c r="AU56">
        <f t="shared" si="32"/>
        <v>1.1133402115542193</v>
      </c>
      <c r="AW56" s="4">
        <v>1970</v>
      </c>
      <c r="AX56" s="71">
        <v>1187</v>
      </c>
      <c r="AZ56" s="94">
        <v>1970</v>
      </c>
      <c r="BA56" s="95"/>
      <c r="BB56" s="17">
        <v>29.32</v>
      </c>
      <c r="BD56" s="83">
        <v>1970</v>
      </c>
      <c r="BE56" s="80">
        <v>18.089353310470685</v>
      </c>
    </row>
    <row r="57" spans="1:57" ht="15.75" thickBot="1" x14ac:dyDescent="0.3">
      <c r="A57" s="89">
        <v>1971</v>
      </c>
      <c r="B57" s="90">
        <v>1380271168080.1399</v>
      </c>
      <c r="C57" s="90">
        <v>49161.78</v>
      </c>
      <c r="D57" s="89">
        <v>11.34</v>
      </c>
      <c r="E57" s="89">
        <v>10.199999999999999</v>
      </c>
      <c r="F57" s="89">
        <v>11.8</v>
      </c>
      <c r="G57" s="89">
        <v>11.2</v>
      </c>
      <c r="H57" s="37">
        <v>19.899999999999999</v>
      </c>
      <c r="I57" s="31"/>
      <c r="J57" s="25">
        <v>1971</v>
      </c>
      <c r="K57" s="25">
        <v>11.3</v>
      </c>
      <c r="L57" s="31"/>
      <c r="N57">
        <f t="shared" si="23"/>
        <v>930.57938663674281</v>
      </c>
      <c r="P57" s="10">
        <v>1971</v>
      </c>
      <c r="Q57" s="62">
        <f t="shared" si="40"/>
        <v>1100.5909765586946</v>
      </c>
      <c r="R57" s="62">
        <f t="shared" si="20"/>
        <v>451.64043667687736</v>
      </c>
      <c r="S57" s="62">
        <f t="shared" si="21"/>
        <v>2445.5423590135433</v>
      </c>
      <c r="T57" s="62">
        <f t="shared" si="22"/>
        <v>1132.3473622183128</v>
      </c>
      <c r="U57" s="37">
        <v>19.899999999999999</v>
      </c>
      <c r="X57" s="10">
        <v>1975</v>
      </c>
      <c r="Y57" s="62">
        <f t="shared" si="36"/>
        <v>294.01442788191503</v>
      </c>
      <c r="Z57" s="62">
        <f t="shared" si="37"/>
        <v>151.8099329862207</v>
      </c>
      <c r="AA57" s="62">
        <f t="shared" si="38"/>
        <v>357.59397374056812</v>
      </c>
      <c r="AB57" s="62">
        <f t="shared" si="39"/>
        <v>333.83583287509691</v>
      </c>
      <c r="AD57" s="35"/>
      <c r="AE57" s="32">
        <v>1971</v>
      </c>
      <c r="AF57" s="37">
        <v>13</v>
      </c>
      <c r="AG57" s="37">
        <v>38.799999999999997</v>
      </c>
      <c r="AH57" s="37">
        <v>55.3</v>
      </c>
      <c r="AI57" s="42">
        <f t="shared" si="24"/>
        <v>11.943089430894309</v>
      </c>
      <c r="AK57" s="14">
        <v>1971</v>
      </c>
      <c r="AL57" s="17">
        <v>5.04</v>
      </c>
      <c r="AW57" s="6">
        <v>1971</v>
      </c>
      <c r="AX57" s="72">
        <v>1723</v>
      </c>
      <c r="AZ57" s="96">
        <v>1971</v>
      </c>
      <c r="BA57" s="97"/>
      <c r="BB57" s="15">
        <v>29.66</v>
      </c>
      <c r="BD57" s="83">
        <v>1971</v>
      </c>
      <c r="BE57" s="80">
        <v>18.301888475201004</v>
      </c>
    </row>
    <row r="58" spans="1:57" ht="15.75" thickBot="1" x14ac:dyDescent="0.3">
      <c r="A58" s="88">
        <v>1972</v>
      </c>
      <c r="B58" s="87">
        <v>1545075545548.9099</v>
      </c>
      <c r="C58" s="87">
        <v>58752.5</v>
      </c>
      <c r="D58" s="88">
        <v>11.94</v>
      </c>
      <c r="E58" s="88">
        <v>4</v>
      </c>
      <c r="F58" s="88">
        <v>14.2</v>
      </c>
      <c r="G58" s="88">
        <v>12.4</v>
      </c>
      <c r="H58" s="38">
        <v>20.3</v>
      </c>
      <c r="I58" s="30"/>
      <c r="J58" s="24">
        <v>1972</v>
      </c>
      <c r="K58" s="24">
        <v>11.9</v>
      </c>
      <c r="L58" s="30"/>
      <c r="N58">
        <f t="shared" si="23"/>
        <v>1041.3183336465152</v>
      </c>
      <c r="P58" s="10">
        <v>1972</v>
      </c>
      <c r="Q58" s="62">
        <f t="shared" si="40"/>
        <v>1231.5613027691793</v>
      </c>
      <c r="R58" s="62">
        <f t="shared" si="20"/>
        <v>469.70605414395243</v>
      </c>
      <c r="S58" s="62">
        <f t="shared" si="21"/>
        <v>2792.8093739934666</v>
      </c>
      <c r="T58" s="62">
        <f t="shared" si="22"/>
        <v>1272.7584351333835</v>
      </c>
      <c r="U58" s="38">
        <v>20.3</v>
      </c>
      <c r="X58" s="10">
        <v>1976</v>
      </c>
      <c r="Y58" s="62">
        <f t="shared" si="36"/>
        <v>324.1803081825995</v>
      </c>
      <c r="Z58" s="62">
        <f t="shared" si="37"/>
        <v>155.45337137788999</v>
      </c>
      <c r="AA58" s="62">
        <f t="shared" si="38"/>
        <v>399.4324686682146</v>
      </c>
      <c r="AB58" s="62">
        <f t="shared" si="39"/>
        <v>372.56078948860812</v>
      </c>
      <c r="AD58" s="35"/>
      <c r="AE58" s="33">
        <v>1972</v>
      </c>
      <c r="AF58" s="38">
        <v>13.1</v>
      </c>
      <c r="AG58" s="38">
        <v>39.5</v>
      </c>
      <c r="AH58" s="38">
        <v>54.2</v>
      </c>
      <c r="AI58" s="42">
        <f t="shared" si="24"/>
        <v>11.991538461538461</v>
      </c>
      <c r="AK58" s="16">
        <v>1972</v>
      </c>
      <c r="AL58" s="15">
        <v>5.5</v>
      </c>
      <c r="AW58" s="4">
        <v>1972</v>
      </c>
      <c r="AX58" s="71">
        <v>4183</v>
      </c>
      <c r="AZ58" s="94">
        <v>1972</v>
      </c>
      <c r="BA58" s="95"/>
      <c r="BB58" s="17">
        <v>30.37</v>
      </c>
      <c r="BD58" s="83">
        <v>1972</v>
      </c>
      <c r="BE58" s="80">
        <v>18.741555348700267</v>
      </c>
    </row>
    <row r="59" spans="1:57" ht="15.75" thickBot="1" x14ac:dyDescent="0.3">
      <c r="A59" s="89">
        <v>1973</v>
      </c>
      <c r="B59" s="90">
        <v>1760922599262.0901</v>
      </c>
      <c r="C59" s="90">
        <v>84086.399999999994</v>
      </c>
      <c r="D59" s="89">
        <v>13.97</v>
      </c>
      <c r="E59" s="89">
        <v>0.1</v>
      </c>
      <c r="F59" s="89">
        <v>17</v>
      </c>
      <c r="G59" s="89">
        <v>15.6</v>
      </c>
      <c r="H59" s="37">
        <v>20.399999999999999</v>
      </c>
      <c r="I59" s="31"/>
      <c r="J59" s="25">
        <v>1973</v>
      </c>
      <c r="K59" s="25">
        <v>14</v>
      </c>
      <c r="L59" s="31"/>
      <c r="N59">
        <f t="shared" si="23"/>
        <v>1187.1029003570272</v>
      </c>
      <c r="P59" s="10">
        <v>1973</v>
      </c>
      <c r="Q59" s="62">
        <f t="shared" si="40"/>
        <v>1403.9798851568644</v>
      </c>
      <c r="R59" s="62">
        <f t="shared" si="20"/>
        <v>470.17576019809633</v>
      </c>
      <c r="S59" s="62">
        <f t="shared" si="21"/>
        <v>3267.5869675723557</v>
      </c>
      <c r="T59" s="62">
        <f t="shared" si="22"/>
        <v>1471.3087510141913</v>
      </c>
      <c r="U59" s="37">
        <v>20.399999999999999</v>
      </c>
      <c r="X59" s="10">
        <v>1977</v>
      </c>
      <c r="Y59" s="62">
        <f t="shared" si="36"/>
        <v>340.16239737600171</v>
      </c>
      <c r="Z59" s="62">
        <f t="shared" si="37"/>
        <v>174.26322931461468</v>
      </c>
      <c r="AA59" s="62">
        <f t="shared" si="38"/>
        <v>411.81487519692922</v>
      </c>
      <c r="AB59" s="62">
        <f t="shared" si="39"/>
        <v>391.18882896303853</v>
      </c>
      <c r="AD59" s="35"/>
      <c r="AE59" s="32">
        <v>1973</v>
      </c>
      <c r="AF59" s="37">
        <v>12.6</v>
      </c>
      <c r="AG59" s="37">
        <v>41.9</v>
      </c>
      <c r="AH59" s="37">
        <v>51.3</v>
      </c>
      <c r="AI59" s="42">
        <f t="shared" si="24"/>
        <v>13.465648854961833</v>
      </c>
      <c r="AK59" s="14">
        <v>1973</v>
      </c>
      <c r="AL59" s="17">
        <v>6.11</v>
      </c>
      <c r="AW59" s="6">
        <v>1973</v>
      </c>
      <c r="AX59" s="72">
        <v>6416</v>
      </c>
      <c r="AZ59" s="96">
        <v>1973</v>
      </c>
      <c r="BA59" s="97"/>
      <c r="BB59" s="15">
        <v>33.03</v>
      </c>
      <c r="BD59" s="83">
        <v>1973</v>
      </c>
      <c r="BE59" s="80">
        <v>20.381255924672967</v>
      </c>
    </row>
    <row r="60" spans="1:57" ht="15.75" thickBot="1" x14ac:dyDescent="0.3">
      <c r="A60" s="88">
        <v>1974</v>
      </c>
      <c r="B60" s="87">
        <v>1904437791101.95</v>
      </c>
      <c r="C60" s="87">
        <v>110390.51</v>
      </c>
      <c r="D60" s="88">
        <v>8.15</v>
      </c>
      <c r="E60" s="88">
        <v>1.3</v>
      </c>
      <c r="F60" s="88">
        <v>8.5</v>
      </c>
      <c r="G60" s="88">
        <v>10.6</v>
      </c>
      <c r="H60" s="38">
        <v>21.8</v>
      </c>
      <c r="I60" s="30"/>
      <c r="J60" s="24">
        <v>1974</v>
      </c>
      <c r="K60" s="24">
        <v>8.1999999999999993</v>
      </c>
      <c r="L60" s="30"/>
      <c r="N60">
        <f t="shared" si="23"/>
        <v>1284.4453381863036</v>
      </c>
      <c r="P60" s="10">
        <v>1974</v>
      </c>
      <c r="Q60" s="62">
        <f t="shared" si="40"/>
        <v>1519.1062357397273</v>
      </c>
      <c r="R60" s="62">
        <f t="shared" si="20"/>
        <v>476.28804508067157</v>
      </c>
      <c r="S60" s="62">
        <f t="shared" si="21"/>
        <v>3545.3318598160058</v>
      </c>
      <c r="T60" s="62">
        <f t="shared" si="22"/>
        <v>1627.2674786216955</v>
      </c>
      <c r="U60" s="38">
        <v>21.8</v>
      </c>
      <c r="X60" s="10">
        <v>1978</v>
      </c>
      <c r="Y60" s="62">
        <f t="shared" si="36"/>
        <v>357.06846852558903</v>
      </c>
      <c r="Z60" s="62">
        <f t="shared" si="37"/>
        <v>169.55812212312009</v>
      </c>
      <c r="AA60" s="62">
        <f t="shared" si="38"/>
        <v>438.17102720953272</v>
      </c>
      <c r="AB60" s="62">
        <f t="shared" si="39"/>
        <v>415.44253635874696</v>
      </c>
      <c r="AD60" s="35"/>
      <c r="AE60" s="33">
        <v>1974</v>
      </c>
      <c r="AF60" s="38">
        <v>12.2</v>
      </c>
      <c r="AG60" s="38">
        <v>43.2</v>
      </c>
      <c r="AH60" s="38">
        <v>51.2</v>
      </c>
      <c r="AI60" s="42">
        <f t="shared" si="24"/>
        <v>7.939682539682539</v>
      </c>
      <c r="AK60" s="16">
        <v>1974</v>
      </c>
      <c r="AL60" s="15">
        <v>6.45</v>
      </c>
      <c r="AW60" s="4">
        <v>1974</v>
      </c>
      <c r="AX60" s="71">
        <v>5269</v>
      </c>
      <c r="AZ60" s="94">
        <v>1974</v>
      </c>
      <c r="BA60" s="95"/>
      <c r="BB60" s="17">
        <v>33.78</v>
      </c>
      <c r="BD60" s="83">
        <v>1974</v>
      </c>
      <c r="BE60" s="80">
        <v>20.842650792635833</v>
      </c>
    </row>
    <row r="61" spans="1:57" ht="15.75" thickBot="1" x14ac:dyDescent="0.3">
      <c r="A61" s="89">
        <v>1975</v>
      </c>
      <c r="B61" s="90">
        <v>2002897224901.9199</v>
      </c>
      <c r="C61" s="90">
        <v>129890.83</v>
      </c>
      <c r="D61" s="89">
        <v>5.17</v>
      </c>
      <c r="E61" s="89">
        <v>6.6</v>
      </c>
      <c r="F61" s="89">
        <v>4.9000000000000004</v>
      </c>
      <c r="G61" s="89">
        <v>5</v>
      </c>
      <c r="H61" s="37">
        <v>23.3</v>
      </c>
      <c r="I61" s="31"/>
      <c r="J61" s="25">
        <v>1975</v>
      </c>
      <c r="K61" s="25">
        <v>5.2</v>
      </c>
      <c r="L61" s="31"/>
      <c r="N61">
        <f t="shared" si="23"/>
        <v>1351.2364957719913</v>
      </c>
      <c r="P61" s="10">
        <v>1975</v>
      </c>
      <c r="Q61" s="62">
        <f t="shared" si="40"/>
        <v>1598.0997599981931</v>
      </c>
      <c r="R61" s="62">
        <f t="shared" si="20"/>
        <v>507.72305605599581</v>
      </c>
      <c r="S61" s="62">
        <f t="shared" si="21"/>
        <v>3719.05312094699</v>
      </c>
      <c r="T61" s="62">
        <f t="shared" si="22"/>
        <v>1708.6308525527804</v>
      </c>
      <c r="U61" s="37">
        <v>23.3</v>
      </c>
      <c r="X61" s="10">
        <v>1979</v>
      </c>
      <c r="Y61" s="62">
        <f t="shared" si="36"/>
        <v>381.20629699791886</v>
      </c>
      <c r="Z61" s="62">
        <f t="shared" si="37"/>
        <v>177.52735386290672</v>
      </c>
      <c r="AA61" s="62">
        <f t="shared" si="38"/>
        <v>467.96665705978097</v>
      </c>
      <c r="AB61" s="62">
        <f t="shared" si="39"/>
        <v>447.84705419472925</v>
      </c>
      <c r="AD61" s="35"/>
      <c r="AE61" s="32">
        <v>1975</v>
      </c>
      <c r="AF61" s="37">
        <v>11.5</v>
      </c>
      <c r="AG61" s="37">
        <v>43.3</v>
      </c>
      <c r="AH61" s="37">
        <v>52.4</v>
      </c>
      <c r="AI61" s="42">
        <f t="shared" si="24"/>
        <v>4.9016393442622954</v>
      </c>
      <c r="AK61" s="14">
        <v>1975</v>
      </c>
      <c r="AL61" s="17">
        <v>6.61</v>
      </c>
      <c r="AW61" s="6">
        <v>1975</v>
      </c>
      <c r="AX61" s="72">
        <v>4040</v>
      </c>
      <c r="AZ61" s="96">
        <v>1975</v>
      </c>
      <c r="BA61" s="97"/>
      <c r="BB61" s="15">
        <v>33.590000000000003</v>
      </c>
      <c r="BD61" s="83">
        <v>1975</v>
      </c>
      <c r="BE61" s="80">
        <v>20.7279750550926</v>
      </c>
    </row>
    <row r="62" spans="1:57" ht="15.75" thickBot="1" x14ac:dyDescent="0.3">
      <c r="A62" s="88">
        <v>1976</v>
      </c>
      <c r="B62" s="87">
        <v>2208394480176.8599</v>
      </c>
      <c r="C62" s="87">
        <v>153958.62</v>
      </c>
      <c r="D62" s="88">
        <v>10.26</v>
      </c>
      <c r="E62" s="88">
        <v>2.4</v>
      </c>
      <c r="F62" s="88">
        <v>11.7</v>
      </c>
      <c r="G62" s="88">
        <v>11.6</v>
      </c>
      <c r="H62" s="38">
        <v>22.4</v>
      </c>
      <c r="I62" s="30"/>
      <c r="J62" s="24">
        <v>1976</v>
      </c>
      <c r="K62" s="24">
        <v>10.3</v>
      </c>
      <c r="L62" s="30"/>
      <c r="N62">
        <f t="shared" si="23"/>
        <v>1490.4138548365063</v>
      </c>
      <c r="P62" s="10">
        <v>1976</v>
      </c>
      <c r="Q62" s="62">
        <f t="shared" si="40"/>
        <v>1762.7040352780068</v>
      </c>
      <c r="R62" s="62">
        <f t="shared" si="20"/>
        <v>519.90840940133978</v>
      </c>
      <c r="S62" s="62">
        <f t="shared" si="21"/>
        <v>4154.1823360977878</v>
      </c>
      <c r="T62" s="62">
        <f t="shared" si="22"/>
        <v>1906.8320314489029</v>
      </c>
      <c r="U62" s="38">
        <v>22.4</v>
      </c>
      <c r="X62" s="4">
        <v>1980</v>
      </c>
      <c r="Y62" s="62">
        <f t="shared" si="36"/>
        <v>416.39163821082678</v>
      </c>
      <c r="Z62" s="62">
        <f t="shared" si="37"/>
        <v>194.42795795065544</v>
      </c>
      <c r="AA62" s="62">
        <f t="shared" si="38"/>
        <v>511.25357283781074</v>
      </c>
      <c r="AB62" s="62">
        <f t="shared" si="39"/>
        <v>488.24285848309387</v>
      </c>
      <c r="AD62" s="35"/>
      <c r="AE62" s="33">
        <v>1976</v>
      </c>
      <c r="AF62" s="38">
        <v>11.7</v>
      </c>
      <c r="AG62" s="38">
        <v>43</v>
      </c>
      <c r="AH62" s="38">
        <v>53.1</v>
      </c>
      <c r="AI62" s="42">
        <f t="shared" si="24"/>
        <v>10.47913043478261</v>
      </c>
      <c r="AK62" s="16">
        <v>1976</v>
      </c>
      <c r="AL62" s="15">
        <v>7.12</v>
      </c>
      <c r="AW62" s="4">
        <v>1976</v>
      </c>
      <c r="AX62" s="71">
        <v>6544</v>
      </c>
      <c r="AZ62" s="94">
        <v>1976</v>
      </c>
      <c r="BA62" s="95"/>
      <c r="BB62" s="17">
        <v>33.43</v>
      </c>
      <c r="BD62" s="83">
        <v>1976</v>
      </c>
      <c r="BE62" s="80">
        <v>20.626605592290336</v>
      </c>
    </row>
    <row r="63" spans="1:57" ht="15.75" thickBot="1" x14ac:dyDescent="0.3">
      <c r="A63" s="89">
        <v>1977</v>
      </c>
      <c r="B63" s="90">
        <v>2317268328049.5801</v>
      </c>
      <c r="C63" s="90">
        <v>177246.91</v>
      </c>
      <c r="D63" s="89">
        <v>4.93</v>
      </c>
      <c r="E63" s="89">
        <v>12.1</v>
      </c>
      <c r="F63" s="89">
        <v>3.1</v>
      </c>
      <c r="G63" s="89">
        <v>5</v>
      </c>
      <c r="H63" s="37">
        <v>21.3</v>
      </c>
      <c r="I63" s="31"/>
      <c r="J63" s="25">
        <v>1977</v>
      </c>
      <c r="K63" s="25">
        <v>4.9000000000000004</v>
      </c>
      <c r="L63" s="31"/>
      <c r="N63">
        <f t="shared" si="23"/>
        <v>1563.4441337234953</v>
      </c>
      <c r="P63" s="10">
        <v>1977</v>
      </c>
      <c r="Q63" s="62">
        <f t="shared" si="40"/>
        <v>1849.0765330066292</v>
      </c>
      <c r="R63" s="62">
        <f t="shared" si="20"/>
        <v>582.81732693890194</v>
      </c>
      <c r="S63" s="62">
        <f t="shared" si="21"/>
        <v>4282.9619885168186</v>
      </c>
      <c r="T63" s="62">
        <f t="shared" si="22"/>
        <v>2002.173633021348</v>
      </c>
      <c r="U63" s="37">
        <v>21.3</v>
      </c>
      <c r="X63" s="10">
        <v>1981</v>
      </c>
      <c r="Y63" s="62">
        <f t="shared" si="36"/>
        <v>398.69499358686664</v>
      </c>
      <c r="Z63" s="62">
        <f t="shared" si="37"/>
        <v>209.92386619932265</v>
      </c>
      <c r="AA63" s="62">
        <f t="shared" si="38"/>
        <v>466.05875699894824</v>
      </c>
      <c r="AB63" s="62">
        <f t="shared" si="39"/>
        <v>476.13443559271315</v>
      </c>
      <c r="AD63" s="35"/>
      <c r="AE63" s="32">
        <v>1977</v>
      </c>
      <c r="AF63" s="37">
        <v>13.6</v>
      </c>
      <c r="AG63" s="37">
        <v>41.8</v>
      </c>
      <c r="AH63" s="37">
        <v>52.7</v>
      </c>
      <c r="AI63" s="42">
        <f t="shared" si="24"/>
        <v>5.6957264957264959</v>
      </c>
      <c r="AK63" s="14">
        <v>1977</v>
      </c>
      <c r="AL63" s="17">
        <v>7.29</v>
      </c>
      <c r="AW63" s="6">
        <v>1977</v>
      </c>
      <c r="AX63" s="72">
        <v>7256</v>
      </c>
      <c r="AZ63" s="96">
        <v>1977</v>
      </c>
      <c r="BA63" s="97"/>
      <c r="BB63" s="15">
        <v>32.090000000000003</v>
      </c>
      <c r="BD63" s="83">
        <v>1977</v>
      </c>
      <c r="BE63" s="80">
        <v>19.798112400835358</v>
      </c>
    </row>
    <row r="64" spans="1:57" ht="21.75" thickBot="1" x14ac:dyDescent="0.3">
      <c r="A64" s="88">
        <v>1978</v>
      </c>
      <c r="B64" s="87">
        <v>2432436563953.6499</v>
      </c>
      <c r="C64" s="87">
        <v>201204.01</v>
      </c>
      <c r="D64" s="88">
        <v>4.97</v>
      </c>
      <c r="E64" s="88">
        <v>-2.7</v>
      </c>
      <c r="F64" s="88">
        <v>6.4</v>
      </c>
      <c r="G64" s="88">
        <v>6.2</v>
      </c>
      <c r="H64" s="38">
        <v>22.3</v>
      </c>
      <c r="I64" s="30"/>
      <c r="J64" s="24">
        <v>1978</v>
      </c>
      <c r="K64" s="24">
        <v>5</v>
      </c>
      <c r="L64" s="30"/>
      <c r="N64">
        <f t="shared" si="23"/>
        <v>1641.6163404096701</v>
      </c>
      <c r="P64" s="10">
        <v>1978</v>
      </c>
      <c r="Q64" s="62">
        <f t="shared" si="40"/>
        <v>1941.5303596569606</v>
      </c>
      <c r="R64" s="62">
        <f t="shared" si="20"/>
        <v>567.0812591115515</v>
      </c>
      <c r="S64" s="62">
        <f t="shared" si="21"/>
        <v>4557.0715557818949</v>
      </c>
      <c r="T64" s="62">
        <f t="shared" si="22"/>
        <v>2126.3083982686717</v>
      </c>
      <c r="U64" s="38">
        <v>22.3</v>
      </c>
      <c r="Y64" s="29" t="s">
        <v>44</v>
      </c>
      <c r="Z64" s="29"/>
      <c r="AA64" s="28"/>
      <c r="AB64" s="28"/>
      <c r="AC64" s="28"/>
      <c r="AE64" s="33">
        <v>1978</v>
      </c>
      <c r="AF64" s="38">
        <v>11.2</v>
      </c>
      <c r="AG64" s="38">
        <v>43.1</v>
      </c>
      <c r="AH64" s="38">
        <v>54.8</v>
      </c>
      <c r="AI64" s="42">
        <f t="shared" si="24"/>
        <v>4.1176470588235299</v>
      </c>
      <c r="AK64" s="16">
        <v>1978</v>
      </c>
      <c r="AL64" s="15">
        <v>7.48</v>
      </c>
      <c r="AW64" s="4">
        <v>1978</v>
      </c>
      <c r="AX64" s="71">
        <v>11895</v>
      </c>
      <c r="AZ64" s="94">
        <v>1978</v>
      </c>
      <c r="BA64" s="95"/>
      <c r="BB64" s="17">
        <v>33.119999999999997</v>
      </c>
      <c r="BD64" s="83">
        <v>1978</v>
      </c>
      <c r="BE64" s="80">
        <v>20.436137355143217</v>
      </c>
    </row>
    <row r="65" spans="1:57" ht="21.75" thickBot="1" x14ac:dyDescent="0.3">
      <c r="A65" s="89">
        <v>1979</v>
      </c>
      <c r="B65" s="90">
        <v>2596869275676.9102</v>
      </c>
      <c r="C65" s="90">
        <v>223476.5</v>
      </c>
      <c r="D65" s="89">
        <v>6.76</v>
      </c>
      <c r="E65" s="89">
        <v>4.7</v>
      </c>
      <c r="F65" s="89">
        <v>6.8</v>
      </c>
      <c r="G65" s="89">
        <v>7.8</v>
      </c>
      <c r="H65" s="37">
        <v>23.4</v>
      </c>
      <c r="I65" s="31"/>
      <c r="J65" s="25">
        <v>1979</v>
      </c>
      <c r="K65" s="25">
        <v>6.8</v>
      </c>
      <c r="L65" s="31"/>
      <c r="N65">
        <f t="shared" si="23"/>
        <v>1753.2462515575276</v>
      </c>
      <c r="P65" s="10">
        <v>1979</v>
      </c>
      <c r="Q65" s="62">
        <f t="shared" si="40"/>
        <v>2073.554424113634</v>
      </c>
      <c r="R65" s="62">
        <f t="shared" si="20"/>
        <v>593.73407828979441</v>
      </c>
      <c r="S65" s="62">
        <f t="shared" si="21"/>
        <v>4866.9524215750635</v>
      </c>
      <c r="T65" s="62">
        <f t="shared" si="22"/>
        <v>2292.1604533336281</v>
      </c>
      <c r="U65" s="37">
        <v>23.4</v>
      </c>
      <c r="W65" s="10"/>
      <c r="X65" s="10"/>
      <c r="Y65" s="3" t="s">
        <v>20</v>
      </c>
      <c r="Z65" s="3" t="s">
        <v>21</v>
      </c>
      <c r="AA65" s="3" t="s">
        <v>22</v>
      </c>
      <c r="AB65" s="3" t="s">
        <v>23</v>
      </c>
      <c r="AD65" s="28"/>
      <c r="AE65" s="32">
        <v>1979</v>
      </c>
      <c r="AF65" s="37">
        <v>10.8</v>
      </c>
      <c r="AG65" s="37">
        <v>43.6</v>
      </c>
      <c r="AH65" s="37">
        <v>54.4</v>
      </c>
      <c r="AI65" s="42">
        <f t="shared" si="24"/>
        <v>6.5571428571428569</v>
      </c>
      <c r="AK65" s="14">
        <v>1979</v>
      </c>
      <c r="AL65" s="17">
        <v>7.8</v>
      </c>
      <c r="AW65" s="6">
        <v>1979</v>
      </c>
      <c r="AX65" s="72">
        <v>9689</v>
      </c>
      <c r="AZ65" s="96">
        <v>1979</v>
      </c>
      <c r="BA65" s="97"/>
      <c r="BB65" s="15">
        <v>33.15</v>
      </c>
      <c r="BD65" s="83">
        <v>1979</v>
      </c>
      <c r="BE65" s="80">
        <v>20.451113287500718</v>
      </c>
    </row>
    <row r="66" spans="1:57" ht="15.75" thickBot="1" x14ac:dyDescent="0.3">
      <c r="A66" s="88">
        <v>1980</v>
      </c>
      <c r="B66" s="87">
        <v>2836560309821.8901</v>
      </c>
      <c r="C66" s="87">
        <v>237772.06</v>
      </c>
      <c r="D66" s="88">
        <v>9.23</v>
      </c>
      <c r="E66" s="88">
        <v>9.52</v>
      </c>
      <c r="F66" s="88">
        <v>9.25</v>
      </c>
      <c r="G66" s="88">
        <v>9.02</v>
      </c>
      <c r="H66" s="38">
        <v>23.6</v>
      </c>
      <c r="I66" s="4"/>
      <c r="J66" s="4"/>
      <c r="K66" s="4"/>
      <c r="L66" s="4">
        <f>Q66/Q16</f>
        <v>23.141032795928879</v>
      </c>
      <c r="M66" s="4">
        <f t="shared" ref="M66:O66" si="41">R66/R16</f>
        <v>6.4254699856025974</v>
      </c>
      <c r="N66" s="4">
        <f t="shared" si="41"/>
        <v>56.989769781037054</v>
      </c>
      <c r="O66" s="4">
        <f t="shared" si="41"/>
        <v>27.340408383198262</v>
      </c>
      <c r="P66" s="4">
        <v>1980</v>
      </c>
      <c r="Q66" s="62">
        <f>(Q65*(100+D66)/100)</f>
        <v>2264.9434974593223</v>
      </c>
      <c r="R66" s="62">
        <f>(R65*(100+E66)/100)</f>
        <v>650.2575625429829</v>
      </c>
      <c r="S66" s="62">
        <f>(S65*(100+F66)/100)</f>
        <v>5317.1455205707571</v>
      </c>
      <c r="T66" s="62">
        <f>(T65*(100+G66)/100)</f>
        <v>2498.9133262243213</v>
      </c>
      <c r="U66" s="38">
        <v>23.6</v>
      </c>
      <c r="X66" s="4">
        <v>1980</v>
      </c>
      <c r="Y66" s="62">
        <v>100</v>
      </c>
      <c r="Z66" s="62">
        <v>100</v>
      </c>
      <c r="AA66" s="62">
        <v>100</v>
      </c>
      <c r="AB66" s="62">
        <v>100</v>
      </c>
      <c r="AD66" s="35"/>
      <c r="AE66" s="33">
        <v>1980</v>
      </c>
      <c r="AF66" s="38">
        <v>10.9</v>
      </c>
      <c r="AG66" s="38">
        <v>44</v>
      </c>
      <c r="AH66" s="38">
        <v>52.8</v>
      </c>
      <c r="AI66" s="42"/>
      <c r="AK66" s="16">
        <v>1980</v>
      </c>
      <c r="AL66" s="15">
        <v>8.32</v>
      </c>
      <c r="AW66" s="4">
        <v>1980</v>
      </c>
      <c r="AX66" s="71">
        <v>6913</v>
      </c>
      <c r="AZ66" s="94">
        <v>1980</v>
      </c>
      <c r="BA66" s="95"/>
      <c r="BB66" s="17">
        <v>33.700000000000003</v>
      </c>
      <c r="BD66" s="83">
        <v>1980</v>
      </c>
      <c r="BE66" s="80">
        <v>20.794108697410895</v>
      </c>
    </row>
    <row r="67" spans="1:57" ht="15.75" thickBot="1" x14ac:dyDescent="0.3">
      <c r="A67" s="89">
        <v>1981</v>
      </c>
      <c r="B67" s="90">
        <v>2716006496654.46</v>
      </c>
      <c r="C67" s="90">
        <v>258553.47</v>
      </c>
      <c r="D67" s="89">
        <v>-4.25</v>
      </c>
      <c r="E67" s="89">
        <v>7.97</v>
      </c>
      <c r="F67" s="89">
        <v>-8.84</v>
      </c>
      <c r="G67" s="89">
        <v>-2.48</v>
      </c>
      <c r="H67" s="37">
        <v>24.3</v>
      </c>
      <c r="I67" s="6"/>
      <c r="J67" s="6"/>
      <c r="K67" s="6"/>
      <c r="L67" s="6">
        <f>1.0648^50</f>
        <v>23.08884048560844</v>
      </c>
      <c r="M67">
        <f>1.0379^50</f>
        <v>6.4235572269966505</v>
      </c>
      <c r="N67">
        <f>1.0842^50</f>
        <v>56.946907830609398</v>
      </c>
      <c r="O67">
        <f>1.0684^50</f>
        <v>27.333419545188757</v>
      </c>
      <c r="P67" s="6">
        <v>1981</v>
      </c>
      <c r="Q67" s="62">
        <f t="shared" ref="Q67:Q101" si="42">(Q66*(100+D67)/100)</f>
        <v>2168.6833988173012</v>
      </c>
      <c r="R67" s="62">
        <f t="shared" si="20"/>
        <v>702.08309027765858</v>
      </c>
      <c r="S67" s="62">
        <f t="shared" si="21"/>
        <v>4847.1098565523016</v>
      </c>
      <c r="T67" s="62">
        <f t="shared" si="22"/>
        <v>2436.9402757339581</v>
      </c>
      <c r="U67" s="37">
        <v>24.3</v>
      </c>
      <c r="X67" s="6">
        <v>1981</v>
      </c>
      <c r="Y67" s="62">
        <f t="shared" ref="Y67:Y101" si="43">Y66*((100+D67)/100)</f>
        <v>95.75</v>
      </c>
      <c r="Z67" s="62">
        <f t="shared" ref="Z67:Z101" si="44">Z66*((100+E67)/100)</f>
        <v>107.96999999999998</v>
      </c>
      <c r="AA67" s="62">
        <f t="shared" ref="AA67:AA101" si="45">AA66*((100+F67)/100)</f>
        <v>91.16</v>
      </c>
      <c r="AB67" s="62">
        <f t="shared" ref="AB67:AB101" si="46">AB66*((100+G67)/100)</f>
        <v>97.52</v>
      </c>
      <c r="AD67" s="35"/>
      <c r="AE67" s="32">
        <v>1981</v>
      </c>
      <c r="AF67" s="37">
        <v>11.2</v>
      </c>
      <c r="AG67" s="37">
        <v>44.2</v>
      </c>
      <c r="AH67" s="37">
        <v>55.3</v>
      </c>
      <c r="AI67" s="42"/>
      <c r="AK67" s="14">
        <v>1981</v>
      </c>
      <c r="AL67" s="17">
        <v>7.78</v>
      </c>
      <c r="AW67" s="6">
        <v>1981</v>
      </c>
      <c r="AX67" s="72">
        <v>7507</v>
      </c>
      <c r="AZ67" s="96">
        <v>1981</v>
      </c>
      <c r="BA67" s="97"/>
      <c r="BB67" s="15">
        <v>33.19</v>
      </c>
      <c r="BD67" s="83">
        <v>1981</v>
      </c>
      <c r="BE67" s="80">
        <v>20.477309056652267</v>
      </c>
    </row>
    <row r="68" spans="1:57" ht="15.75" thickBot="1" x14ac:dyDescent="0.3">
      <c r="A68" s="88">
        <v>1982</v>
      </c>
      <c r="B68" s="87">
        <v>2738549350576.6899</v>
      </c>
      <c r="C68" s="87">
        <v>271251.68</v>
      </c>
      <c r="D68" s="88">
        <v>0.83</v>
      </c>
      <c r="E68" s="88">
        <v>-0.22</v>
      </c>
      <c r="F68" s="88">
        <v>-0.04</v>
      </c>
      <c r="G68" s="88">
        <v>2.11</v>
      </c>
      <c r="H68" s="38">
        <v>23</v>
      </c>
      <c r="I68" s="4"/>
      <c r="J68" s="4"/>
      <c r="K68" s="4"/>
      <c r="L68" s="4">
        <f>Q102/Q66</f>
        <v>2.2087169301384058</v>
      </c>
      <c r="P68" s="4">
        <v>1982</v>
      </c>
      <c r="Q68" s="62">
        <f t="shared" si="42"/>
        <v>2186.6834710274848</v>
      </c>
      <c r="R68" s="62">
        <f t="shared" si="20"/>
        <v>700.53850747904767</v>
      </c>
      <c r="S68" s="62">
        <f t="shared" si="21"/>
        <v>4845.1710126096805</v>
      </c>
      <c r="T68" s="62">
        <f t="shared" si="22"/>
        <v>2488.3597155519446</v>
      </c>
      <c r="U68" s="38">
        <v>23</v>
      </c>
      <c r="X68" s="4">
        <v>1982</v>
      </c>
      <c r="Y68" s="62">
        <f t="shared" si="43"/>
        <v>96.544725</v>
      </c>
      <c r="Z68" s="62">
        <f t="shared" si="44"/>
        <v>107.73246599999999</v>
      </c>
      <c r="AA68" s="62">
        <f t="shared" si="45"/>
        <v>91.123535999999987</v>
      </c>
      <c r="AB68" s="62">
        <f t="shared" si="46"/>
        <v>99.577671999999993</v>
      </c>
      <c r="AD68" s="35"/>
      <c r="AE68" s="33">
        <v>1982</v>
      </c>
      <c r="AF68" s="38">
        <v>9.6999999999999993</v>
      </c>
      <c r="AG68" s="38">
        <v>45.7</v>
      </c>
      <c r="AH68" s="38">
        <v>55.7</v>
      </c>
      <c r="AI68" s="42"/>
      <c r="AK68" s="16">
        <v>1982</v>
      </c>
      <c r="AL68" s="15">
        <v>7.67</v>
      </c>
      <c r="AW68" s="4">
        <v>1982</v>
      </c>
      <c r="AX68" s="71">
        <v>3994</v>
      </c>
      <c r="AZ68" s="94">
        <v>1982</v>
      </c>
      <c r="BA68" s="95"/>
      <c r="BB68" s="17">
        <v>34.35</v>
      </c>
      <c r="BD68" s="83">
        <v>1982</v>
      </c>
      <c r="BE68" s="80">
        <v>21.194743150333689</v>
      </c>
    </row>
    <row r="69" spans="1:57" ht="15.75" thickBot="1" x14ac:dyDescent="0.3">
      <c r="A69" s="89">
        <v>1983</v>
      </c>
      <c r="B69" s="90">
        <v>2658309854604.7998</v>
      </c>
      <c r="C69" s="90">
        <v>189459.23</v>
      </c>
      <c r="D69" s="89">
        <v>-2.93</v>
      </c>
      <c r="E69" s="89">
        <v>-0.46</v>
      </c>
      <c r="F69" s="89">
        <v>-5.92</v>
      </c>
      <c r="G69" s="89">
        <v>-0.53</v>
      </c>
      <c r="H69" s="37">
        <v>19.899999999999999</v>
      </c>
      <c r="I69" s="6"/>
      <c r="J69" s="6"/>
      <c r="K69" s="6"/>
      <c r="L69" s="6">
        <f>1.0217^37</f>
        <v>2.2129191908924812</v>
      </c>
      <c r="P69" s="6">
        <v>1983</v>
      </c>
      <c r="Q69" s="62">
        <f t="shared" si="42"/>
        <v>2122.6136453263794</v>
      </c>
      <c r="R69" s="62">
        <f t="shared" si="20"/>
        <v>697.3160303446441</v>
      </c>
      <c r="S69" s="62">
        <f t="shared" si="21"/>
        <v>4558.336888663187</v>
      </c>
      <c r="T69" s="62">
        <f t="shared" si="22"/>
        <v>2475.1714090595192</v>
      </c>
      <c r="U69" s="37">
        <v>19.899999999999999</v>
      </c>
      <c r="X69" s="6">
        <v>1983</v>
      </c>
      <c r="Y69" s="62">
        <f t="shared" si="43"/>
        <v>93.715964557499987</v>
      </c>
      <c r="Z69" s="62">
        <f t="shared" si="44"/>
        <v>107.23689665639999</v>
      </c>
      <c r="AA69" s="62">
        <f t="shared" si="45"/>
        <v>85.729022668799985</v>
      </c>
      <c r="AB69" s="62">
        <f t="shared" si="46"/>
        <v>99.049910338399997</v>
      </c>
      <c r="AD69" s="35"/>
      <c r="AE69" s="32">
        <v>1983</v>
      </c>
      <c r="AF69" s="37">
        <v>12.4</v>
      </c>
      <c r="AG69" s="37">
        <v>44.3</v>
      </c>
      <c r="AH69" s="37">
        <v>57.2</v>
      </c>
      <c r="AI69" s="42"/>
      <c r="AK69" s="14">
        <v>1983</v>
      </c>
      <c r="AL69" s="17">
        <v>7.29</v>
      </c>
      <c r="AW69" s="6">
        <v>1983</v>
      </c>
      <c r="AX69" s="72">
        <v>4563</v>
      </c>
      <c r="AZ69" s="96">
        <v>1983</v>
      </c>
      <c r="BA69" s="97"/>
      <c r="BB69" s="15">
        <v>33.090000000000003</v>
      </c>
      <c r="BD69" s="83">
        <v>1983</v>
      </c>
      <c r="BE69" s="80">
        <v>20.416004086004882</v>
      </c>
    </row>
    <row r="70" spans="1:57" ht="15.75" thickBot="1" x14ac:dyDescent="0.3">
      <c r="A70" s="88">
        <v>1984</v>
      </c>
      <c r="B70" s="87">
        <v>2801858586753.46</v>
      </c>
      <c r="C70" s="87">
        <v>189743.7</v>
      </c>
      <c r="D70" s="88">
        <v>5.4</v>
      </c>
      <c r="E70" s="88">
        <v>2.63</v>
      </c>
      <c r="F70" s="88">
        <v>6.31</v>
      </c>
      <c r="G70" s="88">
        <v>5.35</v>
      </c>
      <c r="H70" s="38">
        <v>18.899999999999999</v>
      </c>
      <c r="I70" s="4"/>
      <c r="J70" s="4"/>
      <c r="K70" s="4"/>
      <c r="L70" s="4"/>
      <c r="M70">
        <f>Q66/Q61</f>
        <v>1.4172729100853398</v>
      </c>
      <c r="P70" s="4">
        <v>1984</v>
      </c>
      <c r="Q70" s="62">
        <f t="shared" si="42"/>
        <v>2237.2347821740041</v>
      </c>
      <c r="R70" s="62">
        <f t="shared" si="20"/>
        <v>715.65544194270831</v>
      </c>
      <c r="S70" s="62">
        <f t="shared" si="21"/>
        <v>4845.9679463378343</v>
      </c>
      <c r="T70" s="62">
        <f t="shared" si="22"/>
        <v>2607.5930794442033</v>
      </c>
      <c r="U70" s="38">
        <v>18.899999999999999</v>
      </c>
      <c r="X70" s="4">
        <v>1984</v>
      </c>
      <c r="Y70" s="62">
        <f t="shared" si="43"/>
        <v>98.776626643604985</v>
      </c>
      <c r="Z70" s="62">
        <f t="shared" si="44"/>
        <v>110.05722703846331</v>
      </c>
      <c r="AA70" s="62">
        <f t="shared" si="45"/>
        <v>91.138523999201254</v>
      </c>
      <c r="AB70" s="62">
        <f t="shared" si="46"/>
        <v>104.34908054150438</v>
      </c>
      <c r="AD70" s="35"/>
      <c r="AE70" s="33">
        <v>1984</v>
      </c>
      <c r="AF70" s="38">
        <v>13.8</v>
      </c>
      <c r="AG70" s="38">
        <v>46.1</v>
      </c>
      <c r="AH70" s="38">
        <v>53.5</v>
      </c>
      <c r="AI70" s="42"/>
      <c r="AK70" s="16">
        <v>1984</v>
      </c>
      <c r="AL70" s="15">
        <v>7.52</v>
      </c>
      <c r="AW70" s="4">
        <v>1984</v>
      </c>
      <c r="AX70" s="71">
        <v>11995</v>
      </c>
      <c r="AZ70" s="94">
        <v>1984</v>
      </c>
      <c r="BA70" s="95"/>
      <c r="BB70" s="17">
        <v>33.9</v>
      </c>
      <c r="BD70" s="83">
        <v>1984</v>
      </c>
      <c r="BE70" s="80">
        <v>20.919095884200612</v>
      </c>
    </row>
    <row r="71" spans="1:57" ht="15.75" thickBot="1" x14ac:dyDescent="0.3">
      <c r="A71" s="89">
        <v>1985</v>
      </c>
      <c r="B71" s="90">
        <v>3021804485813.6001</v>
      </c>
      <c r="C71" s="90">
        <v>211092.1</v>
      </c>
      <c r="D71" s="89">
        <v>7.85</v>
      </c>
      <c r="E71" s="89">
        <v>9.58</v>
      </c>
      <c r="F71" s="89">
        <v>8.27</v>
      </c>
      <c r="G71" s="89">
        <v>6.94</v>
      </c>
      <c r="H71" s="37">
        <v>18</v>
      </c>
      <c r="I71" s="6"/>
      <c r="J71" s="6"/>
      <c r="K71" s="6"/>
      <c r="L71" s="6"/>
      <c r="M71">
        <f>1.0718^5</f>
        <v>1.4143886530099501</v>
      </c>
      <c r="P71" s="6">
        <v>1985</v>
      </c>
      <c r="Q71" s="62">
        <f t="shared" si="42"/>
        <v>2412.8577125746633</v>
      </c>
      <c r="R71" s="62">
        <f t="shared" si="20"/>
        <v>784.2152332808198</v>
      </c>
      <c r="S71" s="62">
        <f t="shared" si="21"/>
        <v>5246.7294954999734</v>
      </c>
      <c r="T71" s="62">
        <f t="shared" si="22"/>
        <v>2788.5600391576313</v>
      </c>
      <c r="U71" s="37">
        <v>18</v>
      </c>
      <c r="X71" s="6">
        <v>1985</v>
      </c>
      <c r="Y71" s="62">
        <f t="shared" si="43"/>
        <v>106.53059183512798</v>
      </c>
      <c r="Z71" s="62">
        <f t="shared" si="44"/>
        <v>120.60070938874809</v>
      </c>
      <c r="AA71" s="62">
        <f t="shared" si="45"/>
        <v>98.6756799339352</v>
      </c>
      <c r="AB71" s="62">
        <f t="shared" si="46"/>
        <v>111.59090673108477</v>
      </c>
      <c r="AD71" s="35"/>
      <c r="AE71" s="32">
        <v>1985</v>
      </c>
      <c r="AF71" s="37">
        <v>12.6</v>
      </c>
      <c r="AG71" s="37">
        <v>47.9</v>
      </c>
      <c r="AH71" s="37">
        <v>53</v>
      </c>
      <c r="AI71" s="42"/>
      <c r="AK71" s="14">
        <v>1985</v>
      </c>
      <c r="AL71" s="17">
        <v>7.95</v>
      </c>
      <c r="AW71" s="6">
        <v>1985</v>
      </c>
      <c r="AX71" s="72">
        <v>11608</v>
      </c>
      <c r="AZ71" s="96">
        <v>1985</v>
      </c>
      <c r="BA71" s="97"/>
      <c r="BB71" s="15">
        <v>35.880000000000003</v>
      </c>
      <c r="BD71" s="83">
        <v>1985</v>
      </c>
      <c r="BE71" s="80">
        <v>22.138623475581156</v>
      </c>
    </row>
    <row r="72" spans="1:57" ht="15.75" thickBot="1" x14ac:dyDescent="0.3">
      <c r="A72" s="88">
        <v>1986</v>
      </c>
      <c r="B72" s="87">
        <v>3248137641801.04</v>
      </c>
      <c r="C72" s="87">
        <v>257811.78</v>
      </c>
      <c r="D72" s="88">
        <v>7.49</v>
      </c>
      <c r="E72" s="88">
        <v>-8.02</v>
      </c>
      <c r="F72" s="88">
        <v>11.66</v>
      </c>
      <c r="G72" s="88">
        <v>8.1</v>
      </c>
      <c r="H72" s="38">
        <v>20</v>
      </c>
      <c r="I72" s="4"/>
      <c r="J72" s="4"/>
      <c r="K72" s="4"/>
      <c r="L72" s="4"/>
      <c r="N72">
        <f>Q72/Q69</f>
        <v>1.2218807511000001</v>
      </c>
      <c r="P72" s="4">
        <v>1986</v>
      </c>
      <c r="Q72" s="62">
        <f t="shared" si="42"/>
        <v>2593.5807552465053</v>
      </c>
      <c r="R72" s="62">
        <f t="shared" si="20"/>
        <v>721.32117157169807</v>
      </c>
      <c r="S72" s="62">
        <f t="shared" si="21"/>
        <v>5858.4981546752706</v>
      </c>
      <c r="T72" s="62">
        <f t="shared" si="22"/>
        <v>3014.4334023293991</v>
      </c>
      <c r="U72" s="38">
        <v>20</v>
      </c>
      <c r="X72" s="4">
        <v>1986</v>
      </c>
      <c r="Y72" s="62">
        <f t="shared" si="43"/>
        <v>114.50973316357906</v>
      </c>
      <c r="Z72" s="62">
        <f t="shared" si="44"/>
        <v>110.9285324957705</v>
      </c>
      <c r="AA72" s="62">
        <f t="shared" si="45"/>
        <v>110.18126421423204</v>
      </c>
      <c r="AB72" s="62">
        <f t="shared" si="46"/>
        <v>120.62977017630263</v>
      </c>
      <c r="AD72" s="35"/>
      <c r="AE72" s="33">
        <v>1986</v>
      </c>
      <c r="AF72" s="38">
        <v>12.1</v>
      </c>
      <c r="AG72" s="38">
        <v>47.1</v>
      </c>
      <c r="AH72" s="38">
        <v>48.8</v>
      </c>
      <c r="AI72" s="42"/>
      <c r="AK72" s="16">
        <v>1986</v>
      </c>
      <c r="AL72" s="15">
        <v>8.3699999999999992</v>
      </c>
      <c r="AW72" s="4">
        <v>1986</v>
      </c>
      <c r="AX72" s="71">
        <v>6760</v>
      </c>
      <c r="AZ72" s="94">
        <v>1986</v>
      </c>
      <c r="BA72" s="95"/>
      <c r="BB72" s="17">
        <v>34.659999999999997</v>
      </c>
      <c r="BD72" s="83">
        <v>1986</v>
      </c>
      <c r="BE72" s="80">
        <v>21.386989670700949</v>
      </c>
    </row>
    <row r="73" spans="1:57" ht="15.75" thickBot="1" x14ac:dyDescent="0.3">
      <c r="A73" s="89">
        <v>1987</v>
      </c>
      <c r="B73" s="90">
        <v>3362796900556.6201</v>
      </c>
      <c r="C73" s="90">
        <v>282356.86</v>
      </c>
      <c r="D73" s="89">
        <v>3.53</v>
      </c>
      <c r="E73" s="89">
        <v>14.97</v>
      </c>
      <c r="F73" s="89">
        <v>0.99</v>
      </c>
      <c r="G73" s="89">
        <v>3.14</v>
      </c>
      <c r="H73" s="37">
        <v>23.2</v>
      </c>
      <c r="I73" s="6"/>
      <c r="J73" s="6"/>
      <c r="K73" s="6"/>
      <c r="L73" s="6"/>
      <c r="N73">
        <f>1.0691^3</f>
        <v>1.2219543693709998</v>
      </c>
      <c r="P73" s="6">
        <v>1987</v>
      </c>
      <c r="Q73" s="62">
        <f t="shared" si="42"/>
        <v>2685.1341559067073</v>
      </c>
      <c r="R73" s="62">
        <f t="shared" si="20"/>
        <v>829.30295095598126</v>
      </c>
      <c r="S73" s="62">
        <f t="shared" si="21"/>
        <v>5916.4972864065548</v>
      </c>
      <c r="T73" s="62">
        <f t="shared" si="22"/>
        <v>3109.0866111625423</v>
      </c>
      <c r="U73" s="37">
        <v>23.2</v>
      </c>
      <c r="X73" s="6">
        <v>1987</v>
      </c>
      <c r="Y73" s="62">
        <f t="shared" si="43"/>
        <v>118.55192674425341</v>
      </c>
      <c r="Z73" s="62">
        <f t="shared" si="44"/>
        <v>127.53453381038733</v>
      </c>
      <c r="AA73" s="62">
        <f t="shared" si="45"/>
        <v>111.27205872995295</v>
      </c>
      <c r="AB73" s="62">
        <f t="shared" si="46"/>
        <v>124.41754495983854</v>
      </c>
      <c r="AD73" s="35"/>
      <c r="AE73" s="32">
        <v>1987</v>
      </c>
      <c r="AF73" s="37">
        <v>10.8</v>
      </c>
      <c r="AG73" s="37">
        <v>47.5</v>
      </c>
      <c r="AH73" s="37">
        <v>57.6</v>
      </c>
      <c r="AI73" s="42"/>
      <c r="AK73" s="14">
        <v>1987</v>
      </c>
      <c r="AL73" s="17">
        <v>8.51</v>
      </c>
      <c r="AW73" s="6">
        <v>1987</v>
      </c>
      <c r="AX73" s="72">
        <v>7458</v>
      </c>
      <c r="AZ73" s="96">
        <v>1987</v>
      </c>
      <c r="BA73" s="97"/>
      <c r="BB73" s="15">
        <v>33.35</v>
      </c>
      <c r="BD73" s="83">
        <v>1987</v>
      </c>
      <c r="BE73" s="80">
        <v>20.574588957769816</v>
      </c>
    </row>
    <row r="74" spans="1:57" ht="15.75" thickBot="1" x14ac:dyDescent="0.3">
      <c r="A74" s="88">
        <v>1988</v>
      </c>
      <c r="B74" s="87">
        <v>3360779222416.2798</v>
      </c>
      <c r="C74" s="87">
        <v>305706.64</v>
      </c>
      <c r="D74" s="88">
        <v>-0.06</v>
      </c>
      <c r="E74" s="88">
        <v>0.84</v>
      </c>
      <c r="F74" s="88">
        <v>-2.6</v>
      </c>
      <c r="G74" s="88">
        <v>2.33</v>
      </c>
      <c r="H74" s="38">
        <v>24.3</v>
      </c>
      <c r="I74" s="4"/>
      <c r="J74" s="4"/>
      <c r="K74" s="4"/>
      <c r="L74" s="4"/>
      <c r="P74" s="4">
        <v>1988</v>
      </c>
      <c r="Q74" s="62">
        <f t="shared" si="42"/>
        <v>2683.523075413163</v>
      </c>
      <c r="R74" s="62">
        <f t="shared" si="20"/>
        <v>836.26909574401157</v>
      </c>
      <c r="S74" s="62">
        <f t="shared" si="21"/>
        <v>5762.6683569599854</v>
      </c>
      <c r="T74" s="62">
        <f t="shared" si="22"/>
        <v>3181.5283292026293</v>
      </c>
      <c r="U74" s="38">
        <v>24.3</v>
      </c>
      <c r="X74" s="4">
        <v>1988</v>
      </c>
      <c r="Y74" s="62">
        <f t="shared" si="43"/>
        <v>118.48079558820685</v>
      </c>
      <c r="Z74" s="62">
        <f t="shared" si="44"/>
        <v>128.60582389439458</v>
      </c>
      <c r="AA74" s="62">
        <f t="shared" si="45"/>
        <v>108.37898520297418</v>
      </c>
      <c r="AB74" s="62">
        <f t="shared" si="46"/>
        <v>127.31647375740276</v>
      </c>
      <c r="AD74" s="35"/>
      <c r="AE74" s="33">
        <v>1988</v>
      </c>
      <c r="AF74" s="38">
        <v>11.4</v>
      </c>
      <c r="AG74" s="38">
        <v>46.7</v>
      </c>
      <c r="AH74" s="38">
        <v>58.7</v>
      </c>
      <c r="AI74" s="42"/>
      <c r="AK74" s="16">
        <v>1988</v>
      </c>
      <c r="AL74" s="15">
        <v>8.36</v>
      </c>
      <c r="AW74" s="4">
        <v>1988</v>
      </c>
      <c r="AX74" s="71">
        <v>9140</v>
      </c>
      <c r="AZ74" s="94">
        <v>1988</v>
      </c>
      <c r="BA74" s="95"/>
      <c r="BB74" s="17">
        <v>33.42</v>
      </c>
      <c r="BD74" s="83">
        <v>1988</v>
      </c>
      <c r="BE74" s="80">
        <v>20.623061044265157</v>
      </c>
    </row>
    <row r="75" spans="1:57" ht="15.75" thickBot="1" x14ac:dyDescent="0.3">
      <c r="A75" s="89">
        <v>1989</v>
      </c>
      <c r="B75" s="90">
        <v>3466979845844.6401</v>
      </c>
      <c r="C75" s="90">
        <v>415915.8</v>
      </c>
      <c r="D75" s="89">
        <v>3.16</v>
      </c>
      <c r="E75" s="89">
        <v>2.85</v>
      </c>
      <c r="F75" s="89">
        <v>2.86</v>
      </c>
      <c r="G75" s="89">
        <v>3.54</v>
      </c>
      <c r="H75" s="37">
        <v>26.9</v>
      </c>
      <c r="I75" s="6"/>
      <c r="J75" s="6"/>
      <c r="K75" s="6"/>
      <c r="L75" s="6"/>
      <c r="P75" s="6">
        <v>1989</v>
      </c>
      <c r="Q75" s="62">
        <f t="shared" si="42"/>
        <v>2768.3224045962188</v>
      </c>
      <c r="R75" s="62">
        <f t="shared" si="20"/>
        <v>860.10276497271582</v>
      </c>
      <c r="S75" s="62">
        <f t="shared" si="21"/>
        <v>5927.4806719690414</v>
      </c>
      <c r="T75" s="62">
        <f t="shared" si="22"/>
        <v>3294.1544320564026</v>
      </c>
      <c r="U75" s="37">
        <v>26.9</v>
      </c>
      <c r="X75" s="6">
        <v>1989</v>
      </c>
      <c r="Y75" s="62">
        <f t="shared" si="43"/>
        <v>122.22478872879419</v>
      </c>
      <c r="Z75" s="62">
        <f t="shared" si="44"/>
        <v>132.2710898753848</v>
      </c>
      <c r="AA75" s="62">
        <f t="shared" si="45"/>
        <v>111.47862417977923</v>
      </c>
      <c r="AB75" s="62">
        <f t="shared" si="46"/>
        <v>131.82347692841483</v>
      </c>
      <c r="AD75" s="35"/>
      <c r="AE75" s="32">
        <v>1989</v>
      </c>
      <c r="AF75" s="37">
        <v>9.8000000000000007</v>
      </c>
      <c r="AG75" s="37">
        <v>46.3</v>
      </c>
      <c r="AH75" s="37">
        <v>70.400000000000006</v>
      </c>
      <c r="AI75" s="42"/>
      <c r="AK75" s="14">
        <v>1989</v>
      </c>
      <c r="AL75" s="17">
        <v>8.48</v>
      </c>
      <c r="AW75" s="6">
        <v>1989</v>
      </c>
      <c r="AX75" s="72">
        <v>9679</v>
      </c>
      <c r="AZ75" s="96">
        <v>1989</v>
      </c>
      <c r="BA75" s="97"/>
      <c r="BB75" s="15">
        <v>32.39</v>
      </c>
      <c r="BD75" s="83">
        <v>1989</v>
      </c>
      <c r="BE75" s="80">
        <v>19.983844314224832</v>
      </c>
    </row>
    <row r="76" spans="1:57" ht="15.75" thickBot="1" x14ac:dyDescent="0.3">
      <c r="A76" s="88">
        <v>1990</v>
      </c>
      <c r="B76" s="87">
        <v>3316166222550.3999</v>
      </c>
      <c r="C76" s="87">
        <v>469317.52</v>
      </c>
      <c r="D76" s="88">
        <v>-4.3499999999999996</v>
      </c>
      <c r="E76" s="88">
        <v>-3.72</v>
      </c>
      <c r="F76" s="88">
        <v>-8.18</v>
      </c>
      <c r="G76" s="88">
        <v>-0.76</v>
      </c>
      <c r="H76" s="38">
        <v>16.7</v>
      </c>
      <c r="I76" s="4"/>
      <c r="J76" s="4"/>
      <c r="K76" s="4"/>
      <c r="L76" s="4"/>
      <c r="P76" s="4">
        <v>1990</v>
      </c>
      <c r="Q76" s="62">
        <f t="shared" si="42"/>
        <v>2647.9003799962834</v>
      </c>
      <c r="R76" s="62">
        <f t="shared" si="20"/>
        <v>828.10694211573082</v>
      </c>
      <c r="S76" s="62">
        <f t="shared" si="21"/>
        <v>5442.612753001973</v>
      </c>
      <c r="T76" s="62">
        <f t="shared" si="22"/>
        <v>3269.118858372774</v>
      </c>
      <c r="U76" s="38">
        <v>16.7</v>
      </c>
      <c r="X76" s="4">
        <v>1990</v>
      </c>
      <c r="Y76" s="62">
        <f t="shared" si="43"/>
        <v>116.90801041909165</v>
      </c>
      <c r="Z76" s="62">
        <f t="shared" si="44"/>
        <v>127.35060533202049</v>
      </c>
      <c r="AA76" s="62">
        <f t="shared" si="45"/>
        <v>102.35967272187328</v>
      </c>
      <c r="AB76" s="62">
        <f t="shared" si="46"/>
        <v>130.82161850375888</v>
      </c>
      <c r="AD76" s="35"/>
      <c r="AE76" s="33">
        <v>1990</v>
      </c>
      <c r="AF76" s="38">
        <v>8.1</v>
      </c>
      <c r="AG76" s="38">
        <v>38.700000000000003</v>
      </c>
      <c r="AH76" s="38">
        <v>70.3</v>
      </c>
      <c r="AI76" s="42"/>
      <c r="AK76" s="16">
        <v>1990</v>
      </c>
      <c r="AL76" s="15">
        <v>7.99</v>
      </c>
      <c r="AW76" s="4">
        <v>1990</v>
      </c>
      <c r="AX76" s="71">
        <v>9973</v>
      </c>
      <c r="AZ76" s="94">
        <v>1990</v>
      </c>
      <c r="BA76" s="95"/>
      <c r="BB76" s="17">
        <v>26.54</v>
      </c>
      <c r="BD76" s="83">
        <v>1990</v>
      </c>
      <c r="BE76" s="80">
        <v>17.941654605052737</v>
      </c>
    </row>
    <row r="77" spans="1:57" ht="15.75" thickBot="1" x14ac:dyDescent="0.3">
      <c r="A77" s="89">
        <v>1991</v>
      </c>
      <c r="B77" s="90">
        <v>3350372056539.1299</v>
      </c>
      <c r="C77" s="90">
        <v>405679.23</v>
      </c>
      <c r="D77" s="89">
        <v>1.03</v>
      </c>
      <c r="E77" s="89">
        <v>1.37</v>
      </c>
      <c r="F77" s="89">
        <v>0.26</v>
      </c>
      <c r="G77" s="89">
        <v>1.96</v>
      </c>
      <c r="H77" s="37">
        <v>18.3</v>
      </c>
      <c r="I77" s="6"/>
      <c r="J77" s="6"/>
      <c r="K77" s="6"/>
      <c r="L77" s="6"/>
      <c r="M77">
        <f>1.0042^6</f>
        <v>1.0254660864353908</v>
      </c>
      <c r="P77" s="6">
        <v>1991</v>
      </c>
      <c r="Q77" s="62">
        <f t="shared" si="42"/>
        <v>2675.1737539102451</v>
      </c>
      <c r="R77" s="62">
        <f t="shared" si="20"/>
        <v>839.45200722271636</v>
      </c>
      <c r="S77" s="62">
        <f t="shared" si="21"/>
        <v>5456.7635461597783</v>
      </c>
      <c r="T77" s="62">
        <f t="shared" si="22"/>
        <v>3333.1935879968801</v>
      </c>
      <c r="U77" s="37">
        <v>18.3</v>
      </c>
      <c r="X77" s="6">
        <v>1991</v>
      </c>
      <c r="Y77" s="62">
        <f t="shared" si="43"/>
        <v>118.11216292640829</v>
      </c>
      <c r="Z77" s="62">
        <f t="shared" si="44"/>
        <v>129.09530862506918</v>
      </c>
      <c r="AA77" s="62">
        <f t="shared" si="45"/>
        <v>102.62580787095017</v>
      </c>
      <c r="AB77" s="62">
        <f t="shared" si="46"/>
        <v>133.38572222643253</v>
      </c>
      <c r="AD77" s="35"/>
      <c r="AE77" s="32">
        <v>1991</v>
      </c>
      <c r="AF77" s="37">
        <v>7.8</v>
      </c>
      <c r="AG77" s="37">
        <v>36.200000000000003</v>
      </c>
      <c r="AH77" s="37">
        <v>68.900000000000006</v>
      </c>
      <c r="AI77" s="42"/>
      <c r="AK77" s="14">
        <v>1991</v>
      </c>
      <c r="AL77" s="17">
        <v>7.96</v>
      </c>
      <c r="AW77" s="6">
        <v>1991</v>
      </c>
      <c r="AX77" s="72">
        <v>9406</v>
      </c>
      <c r="AZ77" s="96">
        <v>1991</v>
      </c>
      <c r="BA77" s="97"/>
      <c r="BB77" s="15">
        <v>24.86</v>
      </c>
      <c r="BD77" s="83">
        <v>1991</v>
      </c>
      <c r="BE77" s="80">
        <v>16.804320677725467</v>
      </c>
    </row>
    <row r="78" spans="1:57" ht="15.75" thickBot="1" x14ac:dyDescent="0.3">
      <c r="A78" s="88">
        <v>1992</v>
      </c>
      <c r="B78" s="87">
        <v>3332160109082.1201</v>
      </c>
      <c r="C78" s="87">
        <v>387294.94</v>
      </c>
      <c r="D78" s="88">
        <v>-0.54</v>
      </c>
      <c r="E78" s="88">
        <v>4.8899999999999997</v>
      </c>
      <c r="F78" s="88">
        <v>-4.22</v>
      </c>
      <c r="G78" s="88">
        <v>1.52</v>
      </c>
      <c r="H78" s="38">
        <v>18.399999999999999</v>
      </c>
      <c r="I78" s="4"/>
      <c r="J78" s="4"/>
      <c r="K78" s="4"/>
      <c r="L78" s="4"/>
      <c r="M78">
        <f>Q78/Q72</f>
        <v>1.0258897126132642</v>
      </c>
      <c r="P78" s="4">
        <v>1992</v>
      </c>
      <c r="Q78" s="62">
        <f t="shared" si="42"/>
        <v>2660.7278156391299</v>
      </c>
      <c r="R78" s="62">
        <f t="shared" si="20"/>
        <v>880.50121037590725</v>
      </c>
      <c r="S78" s="62">
        <f t="shared" si="21"/>
        <v>5226.4881245118358</v>
      </c>
      <c r="T78" s="62">
        <f t="shared" si="22"/>
        <v>3383.8581305344328</v>
      </c>
      <c r="U78" s="38">
        <v>18.399999999999999</v>
      </c>
      <c r="X78" s="4">
        <v>1992</v>
      </c>
      <c r="Y78" s="62">
        <f t="shared" si="43"/>
        <v>117.47435724660568</v>
      </c>
      <c r="Z78" s="62">
        <f t="shared" si="44"/>
        <v>135.40806921683506</v>
      </c>
      <c r="AA78" s="62">
        <f t="shared" si="45"/>
        <v>98.294998778796071</v>
      </c>
      <c r="AB78" s="62">
        <f t="shared" si="46"/>
        <v>135.4131852042743</v>
      </c>
      <c r="AD78" s="35"/>
      <c r="AE78" s="33">
        <v>1992</v>
      </c>
      <c r="AF78" s="38">
        <v>7.7</v>
      </c>
      <c r="AG78" s="38">
        <v>38.700000000000003</v>
      </c>
      <c r="AH78" s="38">
        <v>77.5</v>
      </c>
      <c r="AI78" s="42"/>
      <c r="AK78" s="16">
        <v>1992</v>
      </c>
      <c r="AL78" s="15">
        <v>7.83</v>
      </c>
      <c r="AW78" s="4">
        <v>1992</v>
      </c>
      <c r="AX78" s="71">
        <v>23754</v>
      </c>
      <c r="AZ78" s="94">
        <v>1992</v>
      </c>
      <c r="BA78" s="95"/>
      <c r="BB78" s="17">
        <v>26.43</v>
      </c>
      <c r="BD78" s="83">
        <v>1992</v>
      </c>
      <c r="BE78" s="80">
        <v>17.863026913486181</v>
      </c>
    </row>
    <row r="79" spans="1:57" ht="15.75" thickBot="1" x14ac:dyDescent="0.3">
      <c r="A79" s="89">
        <v>1993</v>
      </c>
      <c r="B79" s="90">
        <v>3496261203774.5601</v>
      </c>
      <c r="C79" s="90">
        <v>429685.27</v>
      </c>
      <c r="D79" s="89">
        <v>4.92</v>
      </c>
      <c r="E79" s="89">
        <v>0.99</v>
      </c>
      <c r="F79" s="89">
        <v>8.06</v>
      </c>
      <c r="G79" s="89">
        <v>3.16</v>
      </c>
      <c r="H79" s="37">
        <v>19.3</v>
      </c>
      <c r="I79" s="6"/>
      <c r="J79" s="6"/>
      <c r="K79" s="6"/>
      <c r="L79" s="6"/>
      <c r="P79" s="6">
        <v>1993</v>
      </c>
      <c r="Q79" s="62">
        <f t="shared" si="42"/>
        <v>2791.6356241685753</v>
      </c>
      <c r="R79" s="62">
        <f t="shared" si="20"/>
        <v>889.21817235862864</v>
      </c>
      <c r="S79" s="62">
        <f t="shared" si="21"/>
        <v>5647.7430673474901</v>
      </c>
      <c r="T79" s="62">
        <f t="shared" si="22"/>
        <v>3490.7880474593203</v>
      </c>
      <c r="U79" s="37">
        <v>19.3</v>
      </c>
      <c r="X79" s="6">
        <v>1993</v>
      </c>
      <c r="Y79" s="62">
        <f t="shared" si="43"/>
        <v>123.25409562313867</v>
      </c>
      <c r="Z79" s="62">
        <f t="shared" si="44"/>
        <v>136.74860910208173</v>
      </c>
      <c r="AA79" s="62">
        <f t="shared" si="45"/>
        <v>106.21757568036703</v>
      </c>
      <c r="AB79" s="62">
        <f t="shared" si="46"/>
        <v>139.69224185672937</v>
      </c>
      <c r="AD79" s="35"/>
      <c r="AE79" s="32">
        <v>1993</v>
      </c>
      <c r="AF79" s="37">
        <v>7.6</v>
      </c>
      <c r="AG79" s="37">
        <v>41.6</v>
      </c>
      <c r="AH79" s="37">
        <v>81.8</v>
      </c>
      <c r="AI79" s="42"/>
      <c r="AK79" s="14">
        <v>1993</v>
      </c>
      <c r="AL79" s="17">
        <v>8.1</v>
      </c>
      <c r="AW79" s="6">
        <v>1993</v>
      </c>
      <c r="AX79" s="72">
        <v>32211</v>
      </c>
      <c r="AZ79" s="96">
        <v>1993</v>
      </c>
      <c r="BA79" s="97"/>
      <c r="BB79" s="15">
        <v>29.06</v>
      </c>
      <c r="BD79" s="83">
        <v>1993</v>
      </c>
      <c r="BE79" s="80">
        <v>19.643472404640139</v>
      </c>
    </row>
    <row r="80" spans="1:57" ht="15.75" thickBot="1" x14ac:dyDescent="0.3">
      <c r="A80" s="88">
        <v>1994</v>
      </c>
      <c r="B80" s="87">
        <v>3700892922753.9199</v>
      </c>
      <c r="C80" s="87">
        <v>543086.59</v>
      </c>
      <c r="D80" s="88">
        <v>5.85</v>
      </c>
      <c r="E80" s="88">
        <v>7.44</v>
      </c>
      <c r="F80" s="88">
        <v>8.0500000000000007</v>
      </c>
      <c r="G80" s="88">
        <v>4.0199999999999996</v>
      </c>
      <c r="H80" s="38">
        <v>20.7</v>
      </c>
      <c r="I80" s="4"/>
      <c r="J80" s="4"/>
      <c r="K80" s="4"/>
      <c r="L80" s="4"/>
      <c r="N80" s="85">
        <f>Q101/Q66</f>
        <v>2.2909624832884616</v>
      </c>
      <c r="O80" s="85">
        <f>S101/S66</f>
        <v>1.6579597811698861</v>
      </c>
      <c r="P80" s="4">
        <v>1994</v>
      </c>
      <c r="Q80" s="62">
        <f t="shared" si="42"/>
        <v>2954.9463081824365</v>
      </c>
      <c r="R80" s="62">
        <f t="shared" si="20"/>
        <v>955.37600438211052</v>
      </c>
      <c r="S80" s="62">
        <f t="shared" si="21"/>
        <v>6102.3863842689634</v>
      </c>
      <c r="T80" s="62">
        <f t="shared" si="22"/>
        <v>3631.1177269671844</v>
      </c>
      <c r="U80" s="38">
        <v>20.7</v>
      </c>
      <c r="X80" s="4">
        <v>1994</v>
      </c>
      <c r="Y80" s="62">
        <f t="shared" si="43"/>
        <v>130.46446021709227</v>
      </c>
      <c r="Z80" s="62">
        <f t="shared" si="44"/>
        <v>146.92270561927663</v>
      </c>
      <c r="AA80" s="62">
        <f t="shared" si="45"/>
        <v>114.76809052263658</v>
      </c>
      <c r="AB80" s="62">
        <f t="shared" si="46"/>
        <v>145.30786997936988</v>
      </c>
      <c r="AD80" s="35"/>
      <c r="AE80" s="33">
        <v>1994</v>
      </c>
      <c r="AF80" s="38">
        <v>9.9</v>
      </c>
      <c r="AG80" s="38">
        <v>40</v>
      </c>
      <c r="AH80" s="38">
        <v>64.3</v>
      </c>
      <c r="AI80" s="42"/>
      <c r="AK80" s="16">
        <v>1994</v>
      </c>
      <c r="AL80" s="15">
        <v>8.42</v>
      </c>
      <c r="AW80" s="4">
        <v>1994</v>
      </c>
      <c r="AX80" s="71">
        <v>38806</v>
      </c>
      <c r="AZ80" s="94">
        <v>1994</v>
      </c>
      <c r="BA80" s="95"/>
      <c r="BB80" s="17">
        <v>26.79</v>
      </c>
      <c r="BD80" s="83">
        <v>1994</v>
      </c>
      <c r="BE80" s="80">
        <v>18.107939014270578</v>
      </c>
    </row>
    <row r="81" spans="1:57" ht="15.75" thickBot="1" x14ac:dyDescent="0.3">
      <c r="A81" s="89">
        <v>1995</v>
      </c>
      <c r="B81" s="90">
        <v>3857093526461.1699</v>
      </c>
      <c r="C81" s="90">
        <v>770733.14</v>
      </c>
      <c r="D81" s="89">
        <v>4.22</v>
      </c>
      <c r="E81" s="89">
        <v>5.74</v>
      </c>
      <c r="F81" s="89">
        <v>4.72</v>
      </c>
      <c r="G81" s="89">
        <v>3.16</v>
      </c>
      <c r="H81" s="37">
        <v>20.5</v>
      </c>
      <c r="I81" s="6"/>
      <c r="J81" s="6"/>
      <c r="K81" s="6"/>
      <c r="L81" s="6"/>
      <c r="N81">
        <f>1.0238^35</f>
        <v>2.2778723476963414</v>
      </c>
      <c r="O81" s="77">
        <f>1.0148^35</f>
        <v>1.6723071601345041</v>
      </c>
      <c r="P81" s="6">
        <v>1995</v>
      </c>
      <c r="Q81" s="62">
        <f t="shared" si="42"/>
        <v>3079.6450423877354</v>
      </c>
      <c r="R81" s="62">
        <f t="shared" si="20"/>
        <v>1010.2145870336436</v>
      </c>
      <c r="S81" s="62">
        <f t="shared" si="21"/>
        <v>6390.419021606458</v>
      </c>
      <c r="T81" s="62">
        <f t="shared" si="22"/>
        <v>3745.8610471393472</v>
      </c>
      <c r="U81" s="37">
        <v>20.5</v>
      </c>
      <c r="X81" s="6">
        <v>1995</v>
      </c>
      <c r="Y81" s="62">
        <f t="shared" si="43"/>
        <v>135.97006043825357</v>
      </c>
      <c r="Z81" s="62">
        <f t="shared" si="44"/>
        <v>155.35606892182309</v>
      </c>
      <c r="AA81" s="62">
        <f t="shared" si="45"/>
        <v>120.18514439530502</v>
      </c>
      <c r="AB81" s="62">
        <f t="shared" si="46"/>
        <v>149.89959867071798</v>
      </c>
      <c r="AD81" s="35"/>
      <c r="AE81" s="32">
        <v>1995</v>
      </c>
      <c r="AF81" s="37">
        <v>5.8</v>
      </c>
      <c r="AG81" s="37">
        <v>27</v>
      </c>
      <c r="AH81" s="37">
        <v>67.3</v>
      </c>
      <c r="AI81" s="42"/>
      <c r="AK81" s="14">
        <v>1995</v>
      </c>
      <c r="AL81" s="17">
        <v>8.67</v>
      </c>
      <c r="AW81" s="6">
        <v>1995</v>
      </c>
      <c r="AX81" s="72">
        <v>51840</v>
      </c>
      <c r="AZ81" s="96">
        <v>1995</v>
      </c>
      <c r="BA81" s="97"/>
      <c r="BB81" s="15">
        <v>18.62</v>
      </c>
      <c r="BD81" s="83">
        <v>1995</v>
      </c>
      <c r="BE81" s="80">
        <v>16.809057312825011</v>
      </c>
    </row>
    <row r="82" spans="1:57" ht="15.75" thickBot="1" x14ac:dyDescent="0.3">
      <c r="A82" s="88">
        <v>1996</v>
      </c>
      <c r="B82" s="87">
        <v>3942291457410.8999</v>
      </c>
      <c r="C82" s="87">
        <v>851019.12</v>
      </c>
      <c r="D82" s="88">
        <v>2.21</v>
      </c>
      <c r="E82" s="88">
        <v>2.95</v>
      </c>
      <c r="F82" s="88">
        <v>0.97</v>
      </c>
      <c r="G82" s="88">
        <v>2.2999999999999998</v>
      </c>
      <c r="H82" s="38">
        <v>18.600000000000001</v>
      </c>
      <c r="I82" s="4"/>
      <c r="J82" s="4"/>
      <c r="K82" s="4"/>
      <c r="L82" s="4"/>
      <c r="P82" s="4">
        <v>1996</v>
      </c>
      <c r="Q82" s="62">
        <f t="shared" si="42"/>
        <v>3147.705197824504</v>
      </c>
      <c r="R82" s="62">
        <f t="shared" si="20"/>
        <v>1040.0159173511361</v>
      </c>
      <c r="S82" s="62">
        <f t="shared" si="21"/>
        <v>6452.4060861160406</v>
      </c>
      <c r="T82" s="62">
        <f t="shared" si="22"/>
        <v>3832.0158512235521</v>
      </c>
      <c r="U82" s="38">
        <v>18.600000000000001</v>
      </c>
      <c r="X82" s="4">
        <v>1996</v>
      </c>
      <c r="Y82" s="62">
        <f t="shared" si="43"/>
        <v>138.97499877393898</v>
      </c>
      <c r="Z82" s="62">
        <f t="shared" si="44"/>
        <v>159.93907295501688</v>
      </c>
      <c r="AA82" s="62">
        <f t="shared" si="45"/>
        <v>121.35094029593948</v>
      </c>
      <c r="AB82" s="62">
        <f t="shared" si="46"/>
        <v>153.34728944014446</v>
      </c>
      <c r="AD82" s="35"/>
      <c r="AE82" s="33">
        <v>1996</v>
      </c>
      <c r="AF82" s="38">
        <v>5.4</v>
      </c>
      <c r="AG82" s="38">
        <v>25.3</v>
      </c>
      <c r="AH82" s="38">
        <v>69.3</v>
      </c>
      <c r="AI82" s="42"/>
      <c r="AK82" s="16">
        <v>1996</v>
      </c>
      <c r="AL82" s="15">
        <v>8.7100000000000009</v>
      </c>
      <c r="AW82" s="4">
        <v>1996</v>
      </c>
      <c r="AX82" s="71">
        <v>60110</v>
      </c>
      <c r="AZ82" s="94">
        <v>1996</v>
      </c>
      <c r="BA82" s="95"/>
      <c r="BB82" s="17">
        <v>16.8</v>
      </c>
      <c r="BD82" s="83">
        <v>1996</v>
      </c>
      <c r="BE82" s="80">
        <v>14.946333077871882</v>
      </c>
    </row>
    <row r="83" spans="1:57" ht="15.75" thickBot="1" x14ac:dyDescent="0.3">
      <c r="A83" s="89">
        <v>1997</v>
      </c>
      <c r="B83" s="90">
        <v>4076126180682.27</v>
      </c>
      <c r="C83" s="90">
        <v>883281.56</v>
      </c>
      <c r="D83" s="89">
        <v>3.39</v>
      </c>
      <c r="E83" s="89">
        <v>0.81</v>
      </c>
      <c r="F83" s="89">
        <v>4.37</v>
      </c>
      <c r="G83" s="89">
        <v>2.5299999999999998</v>
      </c>
      <c r="H83" s="37">
        <v>19.100000000000001</v>
      </c>
      <c r="I83" s="6"/>
      <c r="J83" s="6"/>
      <c r="K83" s="6"/>
      <c r="L83" s="6"/>
      <c r="P83" s="6">
        <v>1997</v>
      </c>
      <c r="Q83" s="62">
        <f t="shared" si="42"/>
        <v>3254.4124040307547</v>
      </c>
      <c r="R83" s="62">
        <f t="shared" si="20"/>
        <v>1048.4400462816802</v>
      </c>
      <c r="S83" s="62">
        <f t="shared" si="21"/>
        <v>6734.3762320793121</v>
      </c>
      <c r="T83" s="62">
        <f t="shared" si="22"/>
        <v>3928.9658522595082</v>
      </c>
      <c r="U83" s="37">
        <v>19.100000000000001</v>
      </c>
      <c r="X83" s="6">
        <v>1997</v>
      </c>
      <c r="Y83" s="62">
        <f t="shared" si="43"/>
        <v>143.68625123237553</v>
      </c>
      <c r="Z83" s="62">
        <f t="shared" si="44"/>
        <v>161.23457944595251</v>
      </c>
      <c r="AA83" s="62">
        <f t="shared" si="45"/>
        <v>126.65397638687205</v>
      </c>
      <c r="AB83" s="62">
        <f t="shared" si="46"/>
        <v>157.22697586298014</v>
      </c>
      <c r="AD83" s="35"/>
      <c r="AE83" s="32">
        <v>1997</v>
      </c>
      <c r="AF83" s="37">
        <v>5.3</v>
      </c>
      <c r="AG83" s="37">
        <v>25.4</v>
      </c>
      <c r="AH83" s="37">
        <v>69.2</v>
      </c>
      <c r="AI83" s="42"/>
      <c r="AK83" s="14">
        <v>1997</v>
      </c>
      <c r="AL83" s="17">
        <v>8.84</v>
      </c>
      <c r="AW83" s="6">
        <v>1997</v>
      </c>
      <c r="AX83" s="72">
        <v>52173</v>
      </c>
      <c r="AZ83" s="96">
        <v>1997</v>
      </c>
      <c r="BA83" s="97"/>
      <c r="BB83" s="15">
        <v>16.670000000000002</v>
      </c>
      <c r="BD83" s="83">
        <v>1997</v>
      </c>
      <c r="BE83" s="80">
        <v>14.813266293622378</v>
      </c>
    </row>
    <row r="84" spans="1:57" ht="15.75" thickBot="1" x14ac:dyDescent="0.3">
      <c r="A84" s="88">
        <v>1998</v>
      </c>
      <c r="B84" s="87">
        <v>4089907477780.0801</v>
      </c>
      <c r="C84" s="87">
        <v>863872.29</v>
      </c>
      <c r="D84" s="88">
        <v>0.34</v>
      </c>
      <c r="E84" s="88">
        <v>3.41</v>
      </c>
      <c r="F84" s="88">
        <v>-2.09</v>
      </c>
      <c r="G84" s="88">
        <v>1.42</v>
      </c>
      <c r="H84" s="38">
        <v>18.5</v>
      </c>
      <c r="I84" s="4"/>
      <c r="J84" s="4"/>
      <c r="K84" s="4"/>
      <c r="L84" s="4"/>
      <c r="P84" s="4">
        <v>1998</v>
      </c>
      <c r="Q84" s="62">
        <f t="shared" si="42"/>
        <v>3265.4774062044594</v>
      </c>
      <c r="R84" s="62">
        <f t="shared" si="20"/>
        <v>1084.1918518598854</v>
      </c>
      <c r="S84" s="62">
        <f t="shared" si="21"/>
        <v>6593.6277688288537</v>
      </c>
      <c r="T84" s="62">
        <f t="shared" si="22"/>
        <v>3984.7571673615935</v>
      </c>
      <c r="U84" s="38">
        <v>18.5</v>
      </c>
      <c r="X84" s="4">
        <v>1998</v>
      </c>
      <c r="Y84" s="62">
        <f t="shared" si="43"/>
        <v>144.17478448656561</v>
      </c>
      <c r="Z84" s="62">
        <f t="shared" si="44"/>
        <v>166.73267860505948</v>
      </c>
      <c r="AA84" s="62">
        <f t="shared" si="45"/>
        <v>124.00690828038641</v>
      </c>
      <c r="AB84" s="62">
        <f t="shared" si="46"/>
        <v>159.45959892023447</v>
      </c>
      <c r="AD84" s="35"/>
      <c r="AE84" s="33">
        <v>1998</v>
      </c>
      <c r="AF84" s="38">
        <v>5.4</v>
      </c>
      <c r="AG84" s="38">
        <v>24.9</v>
      </c>
      <c r="AH84" s="38">
        <v>69.7</v>
      </c>
      <c r="AI84" s="42"/>
      <c r="AK84" s="16">
        <v>1998</v>
      </c>
      <c r="AL84" s="15">
        <v>8.66</v>
      </c>
      <c r="AW84" s="4">
        <v>1998</v>
      </c>
      <c r="AX84" s="71">
        <v>44556</v>
      </c>
      <c r="AZ84" s="94">
        <v>1998</v>
      </c>
      <c r="BA84" s="95"/>
      <c r="BB84" s="17">
        <v>15.72</v>
      </c>
      <c r="BD84" s="83">
        <v>1998</v>
      </c>
      <c r="BE84" s="80">
        <v>13.814629476708179</v>
      </c>
    </row>
    <row r="85" spans="1:57" ht="15.75" thickBot="1" x14ac:dyDescent="0.3">
      <c r="A85" s="89">
        <v>1999</v>
      </c>
      <c r="B85" s="90">
        <v>4109045691311.0498</v>
      </c>
      <c r="C85" s="90">
        <v>599289.51</v>
      </c>
      <c r="D85" s="89">
        <v>0.47</v>
      </c>
      <c r="E85" s="89">
        <v>6.53</v>
      </c>
      <c r="F85" s="89">
        <v>-2.61</v>
      </c>
      <c r="G85" s="89">
        <v>1.82</v>
      </c>
      <c r="H85" s="37">
        <v>17</v>
      </c>
      <c r="I85" s="6"/>
      <c r="J85" s="6"/>
      <c r="K85" s="6"/>
      <c r="L85" s="6"/>
      <c r="P85" s="6">
        <v>1999</v>
      </c>
      <c r="Q85" s="62">
        <f t="shared" si="42"/>
        <v>3280.8251500136203</v>
      </c>
      <c r="R85" s="62">
        <f t="shared" si="20"/>
        <v>1154.989579786336</v>
      </c>
      <c r="S85" s="62">
        <f t="shared" si="21"/>
        <v>6421.5340840624203</v>
      </c>
      <c r="T85" s="62">
        <f t="shared" si="22"/>
        <v>4057.2797478075745</v>
      </c>
      <c r="U85" s="37">
        <v>17</v>
      </c>
      <c r="X85" s="6">
        <v>1999</v>
      </c>
      <c r="Y85" s="62">
        <f t="shared" si="43"/>
        <v>144.85240597365245</v>
      </c>
      <c r="Z85" s="62">
        <f t="shared" si="44"/>
        <v>177.62032251796984</v>
      </c>
      <c r="AA85" s="62">
        <f t="shared" si="45"/>
        <v>120.77032797426833</v>
      </c>
      <c r="AB85" s="62">
        <f t="shared" si="46"/>
        <v>162.36176362058274</v>
      </c>
      <c r="AD85" s="35"/>
      <c r="AE85" s="32">
        <v>1999</v>
      </c>
      <c r="AF85" s="37">
        <v>5.3</v>
      </c>
      <c r="AG85" s="37">
        <v>24.8</v>
      </c>
      <c r="AH85" s="37">
        <v>69.8</v>
      </c>
      <c r="AI85" s="42"/>
      <c r="AK85" s="14">
        <v>1999</v>
      </c>
      <c r="AL85" s="17">
        <v>8.51</v>
      </c>
      <c r="AW85" s="6">
        <v>1999</v>
      </c>
      <c r="AX85" s="72">
        <v>36342</v>
      </c>
      <c r="AZ85" s="96">
        <v>1999</v>
      </c>
      <c r="BA85" s="97"/>
      <c r="BB85" s="15">
        <v>16.12</v>
      </c>
      <c r="BD85" s="83">
        <v>1999</v>
      </c>
      <c r="BE85" s="80">
        <v>14.213686157187396</v>
      </c>
    </row>
    <row r="86" spans="1:57" ht="15.75" thickBot="1" x14ac:dyDescent="0.3">
      <c r="A86" s="88">
        <v>2000</v>
      </c>
      <c r="B86" s="87">
        <v>4289348538862.21</v>
      </c>
      <c r="C86" s="87">
        <v>655707.37</v>
      </c>
      <c r="D86" s="88">
        <v>4.3899999999999997</v>
      </c>
      <c r="E86" s="88">
        <v>2.72</v>
      </c>
      <c r="F86" s="88">
        <v>4.41</v>
      </c>
      <c r="G86" s="88">
        <v>3.85</v>
      </c>
      <c r="H86" s="38">
        <v>18.3</v>
      </c>
      <c r="I86" s="4"/>
      <c r="J86" s="4"/>
      <c r="K86" s="4"/>
      <c r="L86" s="4"/>
      <c r="P86" s="4">
        <v>2000</v>
      </c>
      <c r="Q86" s="62">
        <f t="shared" si="42"/>
        <v>3424.8533740992179</v>
      </c>
      <c r="R86" s="62">
        <f t="shared" si="20"/>
        <v>1186.4052963565243</v>
      </c>
      <c r="S86" s="62">
        <f t="shared" si="21"/>
        <v>6704.7237371695728</v>
      </c>
      <c r="T86" s="62">
        <f t="shared" si="22"/>
        <v>4213.4850180981657</v>
      </c>
      <c r="U86" s="38">
        <v>18.3</v>
      </c>
      <c r="X86" s="4">
        <v>2000</v>
      </c>
      <c r="Y86" s="62">
        <f t="shared" si="43"/>
        <v>151.2114265958958</v>
      </c>
      <c r="Z86" s="62">
        <f t="shared" si="44"/>
        <v>182.45159529045861</v>
      </c>
      <c r="AA86" s="62">
        <f t="shared" si="45"/>
        <v>126.09629943793357</v>
      </c>
      <c r="AB86" s="62">
        <f t="shared" si="46"/>
        <v>168.61269151997516</v>
      </c>
      <c r="AD86" s="35"/>
      <c r="AE86" s="33">
        <v>2000</v>
      </c>
      <c r="AF86" s="38">
        <v>5.5</v>
      </c>
      <c r="AG86" s="38">
        <v>26.5</v>
      </c>
      <c r="AH86" s="38">
        <v>68</v>
      </c>
      <c r="AI86" s="42"/>
      <c r="AK86" s="16">
        <v>2000</v>
      </c>
      <c r="AL86" s="15">
        <v>8.7200000000000006</v>
      </c>
      <c r="AW86" s="4">
        <v>2000</v>
      </c>
      <c r="AX86" s="71">
        <v>33011</v>
      </c>
      <c r="AZ86" s="94">
        <v>2000</v>
      </c>
      <c r="BA86" s="95"/>
      <c r="BB86" s="17">
        <v>17.22</v>
      </c>
      <c r="BD86" s="83">
        <v>2000</v>
      </c>
      <c r="BE86" s="80">
        <v>15.271272517279389</v>
      </c>
    </row>
    <row r="87" spans="1:57" ht="15.75" thickBot="1" x14ac:dyDescent="0.3">
      <c r="A87" s="89">
        <v>2001</v>
      </c>
      <c r="B87" s="90">
        <v>4348966039978.54</v>
      </c>
      <c r="C87" s="90">
        <v>559562.59</v>
      </c>
      <c r="D87" s="89">
        <v>1.39</v>
      </c>
      <c r="E87" s="89">
        <v>5.2</v>
      </c>
      <c r="F87" s="89">
        <v>-0.64</v>
      </c>
      <c r="G87" s="89">
        <v>2.06</v>
      </c>
      <c r="H87" s="37">
        <v>18.399999999999999</v>
      </c>
      <c r="I87" s="6"/>
      <c r="J87" s="6"/>
      <c r="K87" s="6"/>
      <c r="L87" s="6"/>
      <c r="O87">
        <f>1.03^10</f>
        <v>1.3439163793441218</v>
      </c>
      <c r="P87" s="6">
        <v>2001</v>
      </c>
      <c r="Q87" s="62">
        <f t="shared" si="42"/>
        <v>3472.4588359991972</v>
      </c>
      <c r="R87" s="62">
        <f t="shared" si="20"/>
        <v>1248.0983717670636</v>
      </c>
      <c r="S87" s="62">
        <f t="shared" si="21"/>
        <v>6661.8135052516873</v>
      </c>
      <c r="T87" s="62">
        <f t="shared" si="22"/>
        <v>4300.2828094709876</v>
      </c>
      <c r="U87" s="37">
        <v>18.399999999999999</v>
      </c>
      <c r="X87" s="6">
        <v>2001</v>
      </c>
      <c r="Y87" s="62">
        <f t="shared" si="43"/>
        <v>153.31326542557875</v>
      </c>
      <c r="Z87" s="62">
        <f t="shared" si="44"/>
        <v>191.93907824556246</v>
      </c>
      <c r="AA87" s="62">
        <f t="shared" si="45"/>
        <v>125.2892831215308</v>
      </c>
      <c r="AB87" s="62">
        <f t="shared" si="46"/>
        <v>172.08611296528665</v>
      </c>
      <c r="AD87" s="35"/>
      <c r="AE87" s="32">
        <v>2001</v>
      </c>
      <c r="AF87" s="37">
        <v>5.6</v>
      </c>
      <c r="AG87" s="37">
        <v>26.3</v>
      </c>
      <c r="AH87" s="37">
        <v>68</v>
      </c>
      <c r="AI87" s="42"/>
      <c r="AK87" s="14">
        <v>2001</v>
      </c>
      <c r="AL87" s="17">
        <v>8.69</v>
      </c>
      <c r="AW87" s="6">
        <v>2001</v>
      </c>
      <c r="AX87" s="72">
        <v>35866</v>
      </c>
      <c r="AZ87" s="96">
        <v>2001</v>
      </c>
      <c r="BA87" s="97"/>
      <c r="BB87" s="15">
        <v>17.13</v>
      </c>
      <c r="BD87" s="83">
        <v>2001</v>
      </c>
      <c r="BE87" s="80">
        <v>15.37155915242178</v>
      </c>
    </row>
    <row r="88" spans="1:57" ht="15.75" thickBot="1" x14ac:dyDescent="0.3">
      <c r="A88" s="88">
        <v>2002</v>
      </c>
      <c r="B88" s="87">
        <v>4481760059176.04</v>
      </c>
      <c r="C88" s="87">
        <v>508101.18</v>
      </c>
      <c r="D88" s="88">
        <v>3.05</v>
      </c>
      <c r="E88" s="88">
        <v>8.02</v>
      </c>
      <c r="F88" s="88">
        <v>3.8</v>
      </c>
      <c r="G88" s="88">
        <v>3.12</v>
      </c>
      <c r="H88" s="38">
        <v>18</v>
      </c>
      <c r="I88" s="4"/>
      <c r="J88" s="4"/>
      <c r="K88" s="4"/>
      <c r="L88" s="4"/>
      <c r="O88">
        <f>Q88/Q78</f>
        <v>1.3448834598805506</v>
      </c>
      <c r="P88" s="4">
        <v>2002</v>
      </c>
      <c r="Q88" s="62">
        <f t="shared" si="42"/>
        <v>3578.3688304971724</v>
      </c>
      <c r="R88" s="62">
        <f t="shared" si="20"/>
        <v>1348.1958611827822</v>
      </c>
      <c r="S88" s="62">
        <f t="shared" si="21"/>
        <v>6914.9624184512513</v>
      </c>
      <c r="T88" s="62">
        <f t="shared" si="22"/>
        <v>4434.4516331264822</v>
      </c>
      <c r="U88" s="38">
        <v>18</v>
      </c>
      <c r="X88" s="4">
        <v>2002</v>
      </c>
      <c r="Y88" s="62">
        <f t="shared" si="43"/>
        <v>157.98932002105889</v>
      </c>
      <c r="Z88" s="62">
        <f t="shared" si="44"/>
        <v>207.33259232085658</v>
      </c>
      <c r="AA88" s="62">
        <f t="shared" si="45"/>
        <v>130.05027588014897</v>
      </c>
      <c r="AB88" s="62">
        <f t="shared" si="46"/>
        <v>177.45519968980361</v>
      </c>
      <c r="AD88" s="35"/>
      <c r="AE88" s="33">
        <v>2002</v>
      </c>
      <c r="AF88" s="38">
        <v>6.4</v>
      </c>
      <c r="AG88" s="38">
        <v>26.2</v>
      </c>
      <c r="AH88" s="38">
        <v>67.3</v>
      </c>
      <c r="AI88" s="42"/>
      <c r="AK88" s="16">
        <v>2002</v>
      </c>
      <c r="AL88" s="15">
        <v>8.81</v>
      </c>
      <c r="AW88" s="4">
        <v>2002</v>
      </c>
      <c r="AX88" s="71">
        <v>37823</v>
      </c>
      <c r="AZ88" s="94">
        <v>2002</v>
      </c>
      <c r="BA88" s="95"/>
      <c r="BB88" s="17">
        <v>16.850000000000001</v>
      </c>
      <c r="BD88" s="83">
        <v>2002</v>
      </c>
      <c r="BE88" s="80">
        <v>14.483291105000584</v>
      </c>
    </row>
    <row r="89" spans="1:57" ht="15.75" thickBot="1" x14ac:dyDescent="0.3">
      <c r="A89" s="89">
        <v>2003</v>
      </c>
      <c r="B89" s="90">
        <v>4532889277586.4502</v>
      </c>
      <c r="C89" s="90">
        <v>559465.4</v>
      </c>
      <c r="D89" s="89">
        <v>1.1399999999999999</v>
      </c>
      <c r="E89" s="89">
        <v>8.31</v>
      </c>
      <c r="F89" s="89">
        <v>0.1</v>
      </c>
      <c r="G89" s="89">
        <v>0.99</v>
      </c>
      <c r="H89" s="37">
        <v>16.7</v>
      </c>
      <c r="I89" s="6"/>
      <c r="J89" s="6"/>
      <c r="K89" s="6"/>
      <c r="L89" s="6"/>
      <c r="P89" s="6">
        <v>2003</v>
      </c>
      <c r="Q89" s="62">
        <f t="shared" si="42"/>
        <v>3619.1622351648402</v>
      </c>
      <c r="R89" s="62">
        <f t="shared" si="20"/>
        <v>1460.2309372470713</v>
      </c>
      <c r="S89" s="62">
        <f t="shared" si="21"/>
        <v>6921.8773808697015</v>
      </c>
      <c r="T89" s="62">
        <f t="shared" si="22"/>
        <v>4478.3527042944343</v>
      </c>
      <c r="U89" s="37">
        <v>16.7</v>
      </c>
      <c r="X89" s="6">
        <v>2003</v>
      </c>
      <c r="Y89" s="62">
        <f t="shared" si="43"/>
        <v>159.79039826929898</v>
      </c>
      <c r="Z89" s="62">
        <f t="shared" si="44"/>
        <v>224.56193074271974</v>
      </c>
      <c r="AA89" s="62">
        <f t="shared" si="45"/>
        <v>130.18032615602911</v>
      </c>
      <c r="AB89" s="62">
        <f t="shared" si="46"/>
        <v>179.21200616673266</v>
      </c>
      <c r="AD89" s="35"/>
      <c r="AE89" s="32">
        <v>2003</v>
      </c>
      <c r="AF89" s="37">
        <v>7.2</v>
      </c>
      <c r="AG89" s="37">
        <v>27</v>
      </c>
      <c r="AH89" s="37">
        <v>65.8</v>
      </c>
      <c r="AI89" s="42"/>
      <c r="AK89" s="14">
        <v>2003</v>
      </c>
      <c r="AL89" s="17">
        <v>8.81</v>
      </c>
      <c r="AW89" s="6">
        <v>2003</v>
      </c>
      <c r="AX89" s="72">
        <v>49296</v>
      </c>
      <c r="AZ89" s="96">
        <v>2003</v>
      </c>
      <c r="BA89" s="97"/>
      <c r="BB89" s="15">
        <v>18.02</v>
      </c>
      <c r="BD89" s="83">
        <v>2003</v>
      </c>
      <c r="BE89" s="80">
        <v>16.879992993007548</v>
      </c>
    </row>
    <row r="90" spans="1:57" ht="15.75" thickBot="1" x14ac:dyDescent="0.3">
      <c r="A90" s="88">
        <v>2004</v>
      </c>
      <c r="B90" s="87">
        <v>4793982097003.4502</v>
      </c>
      <c r="C90" s="87">
        <v>669339.54</v>
      </c>
      <c r="D90" s="88">
        <v>5.76</v>
      </c>
      <c r="E90" s="88">
        <v>2</v>
      </c>
      <c r="F90" s="88">
        <v>8.2100000000000009</v>
      </c>
      <c r="G90" s="88">
        <v>5.01</v>
      </c>
      <c r="H90" s="38">
        <v>17.399999999999999</v>
      </c>
      <c r="I90" s="4"/>
      <c r="J90" s="4"/>
      <c r="K90" s="4"/>
      <c r="L90" s="4"/>
      <c r="P90" s="4">
        <v>2004</v>
      </c>
      <c r="Q90" s="62">
        <f t="shared" si="42"/>
        <v>3827.625979910335</v>
      </c>
      <c r="R90" s="62">
        <f t="shared" si="20"/>
        <v>1489.4355559920127</v>
      </c>
      <c r="S90" s="62">
        <f t="shared" si="21"/>
        <v>7490.1635138391039</v>
      </c>
      <c r="T90" s="62">
        <f t="shared" si="22"/>
        <v>4702.7181747795858</v>
      </c>
      <c r="U90" s="38">
        <v>17.399999999999999</v>
      </c>
      <c r="X90" s="4">
        <v>2004</v>
      </c>
      <c r="Y90" s="62">
        <f t="shared" si="43"/>
        <v>168.99432520961062</v>
      </c>
      <c r="Z90" s="62">
        <f t="shared" si="44"/>
        <v>229.05316935757415</v>
      </c>
      <c r="AA90" s="62">
        <f t="shared" si="45"/>
        <v>140.86813093343912</v>
      </c>
      <c r="AB90" s="62">
        <f t="shared" si="46"/>
        <v>188.19052767568598</v>
      </c>
      <c r="AD90" s="35"/>
      <c r="AE90" s="33">
        <v>2004</v>
      </c>
      <c r="AF90" s="38">
        <v>6.7</v>
      </c>
      <c r="AG90" s="38">
        <v>28.7</v>
      </c>
      <c r="AH90" s="38">
        <v>64.599999999999994</v>
      </c>
      <c r="AI90" s="42"/>
      <c r="AK90" s="16">
        <v>2004</v>
      </c>
      <c r="AL90" s="15">
        <v>9.2200000000000006</v>
      </c>
      <c r="AW90" s="4">
        <v>2004</v>
      </c>
      <c r="AX90" s="71">
        <v>52935</v>
      </c>
      <c r="AZ90" s="94">
        <v>2004</v>
      </c>
      <c r="BA90" s="95"/>
      <c r="BB90" s="17">
        <v>19.22</v>
      </c>
      <c r="BD90" s="83">
        <v>2004</v>
      </c>
      <c r="BE90" s="80">
        <v>17.786667703569663</v>
      </c>
    </row>
    <row r="91" spans="1:57" ht="15.75" thickBot="1" x14ac:dyDescent="0.3">
      <c r="A91" s="89">
        <v>2005</v>
      </c>
      <c r="B91" s="90">
        <v>4947491678122.2402</v>
      </c>
      <c r="C91" s="90">
        <v>892033.25</v>
      </c>
      <c r="D91" s="89">
        <v>3.2</v>
      </c>
      <c r="E91" s="89">
        <v>1.1200000000000001</v>
      </c>
      <c r="F91" s="89">
        <v>1.99</v>
      </c>
      <c r="G91" s="89">
        <v>3.66</v>
      </c>
      <c r="H91" s="37">
        <v>17.2</v>
      </c>
      <c r="I91" s="6"/>
      <c r="J91" s="6"/>
      <c r="K91" s="6"/>
      <c r="L91" s="6"/>
      <c r="P91" s="6">
        <v>2005</v>
      </c>
      <c r="Q91" s="62">
        <f t="shared" si="42"/>
        <v>3950.1100112674658</v>
      </c>
      <c r="R91" s="62">
        <f t="shared" si="20"/>
        <v>1506.1172342191232</v>
      </c>
      <c r="S91" s="62">
        <f t="shared" si="21"/>
        <v>7639.2177677645022</v>
      </c>
      <c r="T91" s="62">
        <f t="shared" si="22"/>
        <v>4874.8376599765188</v>
      </c>
      <c r="U91" s="37">
        <v>17.2</v>
      </c>
      <c r="X91" s="6">
        <v>2005</v>
      </c>
      <c r="Y91" s="62">
        <f t="shared" si="43"/>
        <v>174.40214361631817</v>
      </c>
      <c r="Z91" s="62">
        <f t="shared" si="44"/>
        <v>231.618564854379</v>
      </c>
      <c r="AA91" s="62">
        <f t="shared" si="45"/>
        <v>143.67140673901457</v>
      </c>
      <c r="AB91" s="62">
        <f t="shared" si="46"/>
        <v>195.07830098861609</v>
      </c>
      <c r="AD91" s="35"/>
      <c r="AE91" s="32">
        <v>2005</v>
      </c>
      <c r="AF91" s="37">
        <v>5.5</v>
      </c>
      <c r="AG91" s="37">
        <v>28.6</v>
      </c>
      <c r="AH91" s="37">
        <v>65.900000000000006</v>
      </c>
      <c r="AI91" s="42"/>
      <c r="AK91" s="14">
        <v>2005</v>
      </c>
      <c r="AL91" s="17">
        <v>9.42</v>
      </c>
      <c r="AW91" s="6">
        <v>2005</v>
      </c>
      <c r="AX91" s="72">
        <v>53799</v>
      </c>
      <c r="AZ91" s="96">
        <v>2005</v>
      </c>
      <c r="BA91" s="97"/>
      <c r="BB91" s="15">
        <v>18.09</v>
      </c>
      <c r="BD91" s="83">
        <v>2005</v>
      </c>
      <c r="BE91" s="80">
        <v>17.359651179864684</v>
      </c>
    </row>
    <row r="92" spans="1:57" ht="15.75" thickBot="1" x14ac:dyDescent="0.3">
      <c r="A92" s="88">
        <v>2006</v>
      </c>
      <c r="B92" s="87">
        <v>5143510747607.8701</v>
      </c>
      <c r="C92" s="87">
        <v>1107131.3400000001</v>
      </c>
      <c r="D92" s="88">
        <v>3.96</v>
      </c>
      <c r="E92" s="88">
        <v>4.6399999999999997</v>
      </c>
      <c r="F92" s="88">
        <v>2.0099999999999998</v>
      </c>
      <c r="G92" s="88">
        <v>4.33</v>
      </c>
      <c r="H92" s="38">
        <v>17.3</v>
      </c>
      <c r="I92" s="4"/>
      <c r="J92" s="4"/>
      <c r="K92" s="4"/>
      <c r="L92" s="4"/>
      <c r="P92" s="4">
        <v>2006</v>
      </c>
      <c r="Q92" s="62">
        <f t="shared" si="42"/>
        <v>4106.534367713657</v>
      </c>
      <c r="R92" s="62">
        <f t="shared" si="20"/>
        <v>1576.0010738868907</v>
      </c>
      <c r="S92" s="62">
        <f t="shared" si="21"/>
        <v>7792.7660448965689</v>
      </c>
      <c r="T92" s="62">
        <f t="shared" si="22"/>
        <v>5085.918130653502</v>
      </c>
      <c r="U92" s="38">
        <v>17.3</v>
      </c>
      <c r="X92" s="4">
        <v>2006</v>
      </c>
      <c r="Y92" s="62">
        <f t="shared" si="43"/>
        <v>181.30846850352435</v>
      </c>
      <c r="Z92" s="62">
        <f t="shared" si="44"/>
        <v>242.36566626362219</v>
      </c>
      <c r="AA92" s="62">
        <f t="shared" si="45"/>
        <v>146.55920201446875</v>
      </c>
      <c r="AB92" s="62">
        <f t="shared" si="46"/>
        <v>203.52519142142316</v>
      </c>
      <c r="AD92" s="35"/>
      <c r="AE92" s="33">
        <v>2006</v>
      </c>
      <c r="AF92" s="38">
        <v>5.0999999999999996</v>
      </c>
      <c r="AG92" s="38">
        <v>27.8</v>
      </c>
      <c r="AH92" s="38">
        <v>67.099999999999994</v>
      </c>
      <c r="AI92" s="42"/>
      <c r="AK92" s="16">
        <v>2006</v>
      </c>
      <c r="AL92" s="15">
        <v>9.69</v>
      </c>
      <c r="AW92" s="4">
        <v>2006</v>
      </c>
      <c r="AX92" s="71">
        <v>85839</v>
      </c>
      <c r="AZ92" s="94">
        <v>2006</v>
      </c>
      <c r="BA92" s="95"/>
      <c r="BB92" s="17">
        <v>17.37</v>
      </c>
      <c r="BD92" s="83">
        <v>2006</v>
      </c>
      <c r="BE92" s="80">
        <v>16.588573943822059</v>
      </c>
    </row>
    <row r="93" spans="1:57" ht="15.75" thickBot="1" x14ac:dyDescent="0.3">
      <c r="A93" s="89">
        <v>2007</v>
      </c>
      <c r="B93" s="90">
        <v>5455715199182.2305</v>
      </c>
      <c r="C93" s="90">
        <v>1396797.4</v>
      </c>
      <c r="D93" s="89">
        <v>6.07</v>
      </c>
      <c r="E93" s="89">
        <v>3.25</v>
      </c>
      <c r="F93" s="89">
        <v>6.21</v>
      </c>
      <c r="G93" s="89">
        <v>5.83</v>
      </c>
      <c r="H93" s="37">
        <v>18.100000000000001</v>
      </c>
      <c r="I93" s="6"/>
      <c r="J93" s="6"/>
      <c r="K93" s="6"/>
      <c r="L93" s="6"/>
      <c r="P93" s="6">
        <v>2007</v>
      </c>
      <c r="Q93" s="62">
        <f t="shared" si="42"/>
        <v>4355.8010038338762</v>
      </c>
      <c r="R93" s="62">
        <f t="shared" si="20"/>
        <v>1627.2211087882147</v>
      </c>
      <c r="S93" s="62">
        <f t="shared" si="21"/>
        <v>8276.6968162846442</v>
      </c>
      <c r="T93" s="62">
        <f t="shared" si="22"/>
        <v>5382.4271576706005</v>
      </c>
      <c r="U93" s="37">
        <v>18.100000000000001</v>
      </c>
      <c r="X93" s="6">
        <v>2007</v>
      </c>
      <c r="Y93" s="62">
        <f t="shared" si="43"/>
        <v>192.31389254168829</v>
      </c>
      <c r="Z93" s="62">
        <f t="shared" si="44"/>
        <v>250.2425504171899</v>
      </c>
      <c r="AA93" s="62">
        <f t="shared" si="45"/>
        <v>155.66052845956727</v>
      </c>
      <c r="AB93" s="62">
        <f t="shared" si="46"/>
        <v>215.39071008129213</v>
      </c>
      <c r="AD93" s="35"/>
      <c r="AE93" s="32">
        <v>2007</v>
      </c>
      <c r="AF93" s="37">
        <v>5.2</v>
      </c>
      <c r="AG93" s="37">
        <v>27.1</v>
      </c>
      <c r="AH93" s="37">
        <v>67.7</v>
      </c>
      <c r="AI93" s="42"/>
      <c r="AK93" s="14">
        <v>2007</v>
      </c>
      <c r="AL93" s="17">
        <v>10.18</v>
      </c>
      <c r="AW93" s="6">
        <v>2007</v>
      </c>
      <c r="AX93" s="72">
        <v>180334</v>
      </c>
      <c r="AZ93" s="96">
        <v>2007</v>
      </c>
      <c r="BA93" s="97"/>
      <c r="BB93" s="15">
        <v>17.03</v>
      </c>
      <c r="BD93" s="83">
        <v>2007</v>
      </c>
      <c r="BE93" s="80">
        <v>16.599634665555378</v>
      </c>
    </row>
    <row r="94" spans="1:57" ht="15.75" thickBot="1" x14ac:dyDescent="0.3">
      <c r="A94" s="88">
        <v>2008</v>
      </c>
      <c r="B94" s="87">
        <v>5733639990256.7598</v>
      </c>
      <c r="C94" s="87">
        <v>1693147</v>
      </c>
      <c r="D94" s="88">
        <v>5.09</v>
      </c>
      <c r="E94" s="88">
        <v>5.77</v>
      </c>
      <c r="F94" s="88">
        <v>4.0999999999999996</v>
      </c>
      <c r="G94" s="88">
        <v>4.82</v>
      </c>
      <c r="H94" s="38">
        <v>19.5</v>
      </c>
      <c r="I94" s="4"/>
      <c r="J94" s="4"/>
      <c r="K94" s="4"/>
      <c r="L94" s="4"/>
      <c r="P94" s="4">
        <v>2008</v>
      </c>
      <c r="Q94" s="62">
        <f t="shared" si="42"/>
        <v>4577.5112749290201</v>
      </c>
      <c r="R94" s="62">
        <f t="shared" si="20"/>
        <v>1721.1117667652945</v>
      </c>
      <c r="S94" s="62">
        <f t="shared" si="21"/>
        <v>8616.0413857523145</v>
      </c>
      <c r="T94" s="62">
        <f t="shared" si="22"/>
        <v>5641.860146670323</v>
      </c>
      <c r="U94" s="38">
        <v>19.5</v>
      </c>
      <c r="X94" s="4">
        <v>2008</v>
      </c>
      <c r="Y94" s="62">
        <f t="shared" si="43"/>
        <v>202.10266967206022</v>
      </c>
      <c r="Z94" s="62">
        <f t="shared" si="44"/>
        <v>264.68154557626173</v>
      </c>
      <c r="AA94" s="62">
        <f t="shared" si="45"/>
        <v>162.04261012640953</v>
      </c>
      <c r="AB94" s="62">
        <f t="shared" si="46"/>
        <v>225.77254230721041</v>
      </c>
      <c r="AD94" s="35"/>
      <c r="AE94" s="33">
        <v>2008</v>
      </c>
      <c r="AF94" s="38">
        <v>5.4</v>
      </c>
      <c r="AG94" s="38">
        <v>27.4</v>
      </c>
      <c r="AH94" s="38">
        <v>67.2</v>
      </c>
      <c r="AI94" s="42"/>
      <c r="AK94" s="16">
        <v>2008</v>
      </c>
      <c r="AL94" s="15">
        <v>10.58</v>
      </c>
      <c r="AW94" s="4">
        <v>2008</v>
      </c>
      <c r="AX94" s="71">
        <v>193783</v>
      </c>
      <c r="AZ94" s="94">
        <v>2008</v>
      </c>
      <c r="BA94" s="95"/>
      <c r="BB94" s="17">
        <v>16.63</v>
      </c>
      <c r="BD94" s="83">
        <v>2008</v>
      </c>
      <c r="BE94" s="80">
        <v>16.523213658359833</v>
      </c>
    </row>
    <row r="95" spans="1:57" ht="15.75" thickBot="1" x14ac:dyDescent="0.3">
      <c r="A95" s="89">
        <v>2009</v>
      </c>
      <c r="B95" s="90">
        <v>5726426381293.54</v>
      </c>
      <c r="C95" s="90">
        <v>1672624.76</v>
      </c>
      <c r="D95" s="89">
        <v>-0.13</v>
      </c>
      <c r="E95" s="89">
        <v>-3.73</v>
      </c>
      <c r="F95" s="89">
        <v>-4.7</v>
      </c>
      <c r="G95" s="89">
        <v>2.0699999999999998</v>
      </c>
      <c r="H95" s="37">
        <v>19.2</v>
      </c>
      <c r="I95" s="6"/>
      <c r="J95" s="6"/>
      <c r="K95" s="6"/>
      <c r="L95" s="6"/>
      <c r="P95" s="6">
        <v>2009</v>
      </c>
      <c r="Q95" s="62">
        <f t="shared" si="42"/>
        <v>4571.5605102716127</v>
      </c>
      <c r="R95" s="62">
        <f t="shared" si="20"/>
        <v>1656.914297864949</v>
      </c>
      <c r="S95" s="62">
        <f t="shared" si="21"/>
        <v>8211.0874406219555</v>
      </c>
      <c r="T95" s="62">
        <f t="shared" si="22"/>
        <v>5758.6466517063991</v>
      </c>
      <c r="U95" s="37">
        <v>19.2</v>
      </c>
      <c r="X95" s="6">
        <v>2009</v>
      </c>
      <c r="Y95" s="62">
        <f t="shared" si="43"/>
        <v>201.83993620148655</v>
      </c>
      <c r="Z95" s="62">
        <f t="shared" si="44"/>
        <v>254.80892392626717</v>
      </c>
      <c r="AA95" s="62">
        <f t="shared" si="45"/>
        <v>154.42660745046828</v>
      </c>
      <c r="AB95" s="62">
        <f t="shared" si="46"/>
        <v>230.44603393296967</v>
      </c>
      <c r="AD95" s="35"/>
      <c r="AE95" s="32">
        <v>2009</v>
      </c>
      <c r="AF95" s="37">
        <v>5.3</v>
      </c>
      <c r="AG95" s="37">
        <v>25.7</v>
      </c>
      <c r="AH95" s="37">
        <v>69.099999999999994</v>
      </c>
      <c r="AI95" s="42"/>
      <c r="AK95" s="14">
        <v>2009</v>
      </c>
      <c r="AL95" s="17">
        <v>10.42</v>
      </c>
      <c r="AW95" s="6">
        <v>2009</v>
      </c>
      <c r="AX95" s="72">
        <v>238520</v>
      </c>
      <c r="AZ95" s="96">
        <v>2009</v>
      </c>
      <c r="BA95" s="97"/>
      <c r="BB95" s="15">
        <v>16.649999999999999</v>
      </c>
      <c r="BD95" s="83">
        <v>2009</v>
      </c>
      <c r="BE95" s="80">
        <v>15.274148666057046</v>
      </c>
    </row>
    <row r="96" spans="1:57" ht="15.75" thickBot="1" x14ac:dyDescent="0.3">
      <c r="A96" s="88">
        <v>2010</v>
      </c>
      <c r="B96" s="87">
        <v>6157524682050.9502</v>
      </c>
      <c r="C96" s="87">
        <v>2209750.92</v>
      </c>
      <c r="D96" s="88">
        <v>7.53</v>
      </c>
      <c r="E96" s="88">
        <v>6.7</v>
      </c>
      <c r="F96" s="88">
        <v>10.199999999999999</v>
      </c>
      <c r="G96" s="88">
        <v>5.8</v>
      </c>
      <c r="H96" s="38">
        <v>20.6</v>
      </c>
      <c r="I96" s="4"/>
      <c r="J96" s="4"/>
      <c r="K96" s="4"/>
      <c r="L96" s="4"/>
      <c r="P96" s="4">
        <v>2010</v>
      </c>
      <c r="Q96" s="62">
        <f t="shared" si="42"/>
        <v>4915.7990166950649</v>
      </c>
      <c r="R96" s="62">
        <f t="shared" si="20"/>
        <v>1767.9275558219006</v>
      </c>
      <c r="S96" s="62">
        <f t="shared" si="21"/>
        <v>9048.6183595653947</v>
      </c>
      <c r="T96" s="62">
        <f t="shared" si="22"/>
        <v>6092.6481575053695</v>
      </c>
      <c r="U96" s="38">
        <v>20.6</v>
      </c>
      <c r="X96" s="4">
        <v>2010</v>
      </c>
      <c r="Y96" s="62">
        <f t="shared" si="43"/>
        <v>217.03848339745846</v>
      </c>
      <c r="Z96" s="62">
        <f t="shared" si="44"/>
        <v>271.88112182932707</v>
      </c>
      <c r="AA96" s="62">
        <f t="shared" si="45"/>
        <v>170.17812141041605</v>
      </c>
      <c r="AB96" s="62">
        <f t="shared" si="46"/>
        <v>243.81190390108193</v>
      </c>
      <c r="AD96" s="35"/>
      <c r="AE96" s="33" t="s">
        <v>26</v>
      </c>
      <c r="AF96" s="38">
        <v>4.9000000000000004</v>
      </c>
      <c r="AG96" s="38">
        <v>27.4</v>
      </c>
      <c r="AH96" s="38">
        <v>67.8</v>
      </c>
      <c r="AI96" s="42"/>
      <c r="AK96" s="16">
        <v>2010</v>
      </c>
      <c r="AL96" s="15">
        <v>11.07</v>
      </c>
      <c r="AW96" s="4">
        <v>2010</v>
      </c>
      <c r="AX96" s="71">
        <v>288575</v>
      </c>
      <c r="AZ96" s="94">
        <v>2010</v>
      </c>
      <c r="BA96" s="95"/>
      <c r="BB96" s="17">
        <v>16.23</v>
      </c>
      <c r="BD96" s="83">
        <v>2010</v>
      </c>
      <c r="BE96" s="80">
        <v>14.967482530186144</v>
      </c>
    </row>
    <row r="97" spans="1:57" ht="15.75" thickBot="1" x14ac:dyDescent="0.3">
      <c r="A97" s="89">
        <v>2011</v>
      </c>
      <c r="B97" s="90">
        <v>6402250764137.0303</v>
      </c>
      <c r="C97" s="90">
        <v>2614482.35</v>
      </c>
      <c r="D97" s="89">
        <v>3.97</v>
      </c>
      <c r="E97" s="89">
        <v>5.64</v>
      </c>
      <c r="F97" s="89">
        <v>4.1100000000000003</v>
      </c>
      <c r="G97" s="89">
        <v>3.46</v>
      </c>
      <c r="H97" s="37">
        <v>20.6</v>
      </c>
      <c r="I97" s="6"/>
      <c r="J97" s="6"/>
      <c r="K97" s="6"/>
      <c r="L97" s="6"/>
      <c r="P97" s="6">
        <v>2011</v>
      </c>
      <c r="Q97" s="62">
        <f t="shared" si="42"/>
        <v>5110.9562376578588</v>
      </c>
      <c r="R97" s="62">
        <f t="shared" ref="R97:R101" si="47">(R96*(100+E97)/100)</f>
        <v>1867.6386699702559</v>
      </c>
      <c r="S97" s="62">
        <f t="shared" ref="S97:S101" si="48">(S96*(100+F97)/100)</f>
        <v>9420.5165741435321</v>
      </c>
      <c r="T97" s="62">
        <f t="shared" ref="T97:T101" si="49">(T96*(100+G97)/100)</f>
        <v>6303.4537837550542</v>
      </c>
      <c r="U97" s="37">
        <v>20.6</v>
      </c>
      <c r="X97" s="6">
        <v>2011</v>
      </c>
      <c r="Y97" s="62">
        <f t="shared" si="43"/>
        <v>225.65491118833759</v>
      </c>
      <c r="Z97" s="62">
        <f t="shared" si="44"/>
        <v>287.21521710050109</v>
      </c>
      <c r="AA97" s="62">
        <f t="shared" si="45"/>
        <v>177.17244220038413</v>
      </c>
      <c r="AB97" s="62">
        <f t="shared" si="46"/>
        <v>252.24779577605935</v>
      </c>
      <c r="AD97" s="35"/>
      <c r="AE97" s="32" t="s">
        <v>27</v>
      </c>
      <c r="AF97" s="37">
        <v>5.0999999999999996</v>
      </c>
      <c r="AG97" s="37">
        <v>27.2</v>
      </c>
      <c r="AH97" s="37">
        <v>67.7</v>
      </c>
      <c r="AI97" s="42"/>
      <c r="AK97" s="14">
        <v>2011</v>
      </c>
      <c r="AL97" s="17">
        <v>11.26</v>
      </c>
      <c r="AW97" s="6">
        <v>2011</v>
      </c>
      <c r="AX97" s="72">
        <v>352012</v>
      </c>
      <c r="AZ97" s="96">
        <v>2011</v>
      </c>
      <c r="BA97" s="97"/>
      <c r="BB97" s="15">
        <v>14.6</v>
      </c>
      <c r="BD97" s="83">
        <v>2011</v>
      </c>
      <c r="BE97" s="80">
        <v>13.871449217628898</v>
      </c>
    </row>
    <row r="98" spans="1:57" ht="15.75" thickBot="1" x14ac:dyDescent="0.3">
      <c r="A98" s="88">
        <v>2012</v>
      </c>
      <c r="B98" s="87">
        <v>6525249268323.1699</v>
      </c>
      <c r="C98" s="87">
        <v>2463548.92</v>
      </c>
      <c r="D98" s="88">
        <v>1.92</v>
      </c>
      <c r="E98" s="88">
        <v>-3.08</v>
      </c>
      <c r="F98" s="88">
        <v>-0.72</v>
      </c>
      <c r="G98" s="88">
        <v>2.9</v>
      </c>
      <c r="H98" s="38">
        <v>20.2</v>
      </c>
      <c r="I98" s="4"/>
      <c r="J98" s="4"/>
      <c r="K98" s="4"/>
      <c r="L98" s="4"/>
      <c r="P98" s="4">
        <v>2012</v>
      </c>
      <c r="Q98" s="62">
        <f t="shared" si="42"/>
        <v>5209.08659742089</v>
      </c>
      <c r="R98" s="62">
        <f t="shared" si="47"/>
        <v>1810.1153989351722</v>
      </c>
      <c r="S98" s="62">
        <f t="shared" si="48"/>
        <v>9352.6888548096995</v>
      </c>
      <c r="T98" s="62">
        <f t="shared" si="49"/>
        <v>6486.2539434839518</v>
      </c>
      <c r="U98" s="38">
        <v>20.2</v>
      </c>
      <c r="X98" s="4">
        <v>2012</v>
      </c>
      <c r="Y98" s="62">
        <f t="shared" si="43"/>
        <v>229.9874854831537</v>
      </c>
      <c r="Z98" s="62">
        <f t="shared" si="44"/>
        <v>278.36898841380565</v>
      </c>
      <c r="AA98" s="62">
        <f t="shared" si="45"/>
        <v>175.89680061654136</v>
      </c>
      <c r="AB98" s="62">
        <f t="shared" si="46"/>
        <v>259.56298185356508</v>
      </c>
      <c r="AD98" s="35"/>
      <c r="AE98" s="33" t="s">
        <v>28</v>
      </c>
      <c r="AF98" s="38">
        <v>5.3</v>
      </c>
      <c r="AG98" s="38">
        <v>25.4</v>
      </c>
      <c r="AH98" s="38">
        <v>69.400000000000006</v>
      </c>
      <c r="AI98" s="42"/>
      <c r="AK98" s="16">
        <v>2012</v>
      </c>
      <c r="AL98" s="15">
        <v>11.27</v>
      </c>
      <c r="AW98" s="4">
        <v>2012</v>
      </c>
      <c r="AX98" s="71">
        <v>373147</v>
      </c>
      <c r="AZ98" s="94">
        <v>2012</v>
      </c>
      <c r="BA98" s="95"/>
      <c r="BB98" s="17">
        <v>12.95</v>
      </c>
      <c r="BD98" s="83">
        <v>2012</v>
      </c>
      <c r="BE98" s="80">
        <v>12.581864448432617</v>
      </c>
    </row>
    <row r="99" spans="1:57" ht="15.75" thickBot="1" x14ac:dyDescent="0.3">
      <c r="A99" s="89">
        <v>2013</v>
      </c>
      <c r="B99" s="90">
        <v>6721321437630.5996</v>
      </c>
      <c r="C99" s="90">
        <v>2468456.41</v>
      </c>
      <c r="D99" s="89">
        <v>3</v>
      </c>
      <c r="E99" s="89">
        <v>8.36</v>
      </c>
      <c r="F99" s="89">
        <v>2.17</v>
      </c>
      <c r="G99" s="89">
        <v>2.75</v>
      </c>
      <c r="H99" s="37">
        <v>20.5</v>
      </c>
      <c r="I99" s="6"/>
      <c r="J99" s="6"/>
      <c r="K99" s="6"/>
      <c r="L99" s="6"/>
      <c r="P99" s="6">
        <v>2013</v>
      </c>
      <c r="Q99" s="62">
        <f t="shared" si="42"/>
        <v>5365.3591953435171</v>
      </c>
      <c r="R99" s="62">
        <f t="shared" si="47"/>
        <v>1961.4410462861526</v>
      </c>
      <c r="S99" s="62">
        <f t="shared" si="48"/>
        <v>9555.6422029590703</v>
      </c>
      <c r="T99" s="62">
        <f t="shared" si="49"/>
        <v>6664.6259269297598</v>
      </c>
      <c r="U99" s="37">
        <v>20.5</v>
      </c>
      <c r="X99" s="6">
        <v>2013</v>
      </c>
      <c r="Y99" s="62">
        <f t="shared" si="43"/>
        <v>236.88711004764832</v>
      </c>
      <c r="Z99" s="62">
        <f t="shared" si="44"/>
        <v>301.64063584519977</v>
      </c>
      <c r="AA99" s="62">
        <f t="shared" si="45"/>
        <v>179.71376118992032</v>
      </c>
      <c r="AB99" s="62">
        <f t="shared" si="46"/>
        <v>266.70096385453814</v>
      </c>
      <c r="AD99" s="35"/>
      <c r="AE99" s="32" t="s">
        <v>29</v>
      </c>
      <c r="AF99" s="37">
        <v>5.6</v>
      </c>
      <c r="AG99" s="37">
        <v>24.4</v>
      </c>
      <c r="AH99" s="37">
        <v>70</v>
      </c>
      <c r="AI99" s="42"/>
      <c r="AK99" s="51">
        <v>2013</v>
      </c>
      <c r="AL99" s="50">
        <v>11.45</v>
      </c>
      <c r="AW99" s="6">
        <v>2013</v>
      </c>
      <c r="AX99" s="72">
        <v>358808</v>
      </c>
      <c r="AZ99" s="100">
        <v>2013</v>
      </c>
      <c r="BA99" s="101"/>
      <c r="BB99" s="12">
        <v>13.13</v>
      </c>
      <c r="BD99" s="83">
        <v>2013</v>
      </c>
      <c r="BE99" s="80">
        <v>12.310701371084777</v>
      </c>
    </row>
    <row r="100" spans="1:57" ht="15.75" thickBot="1" x14ac:dyDescent="0.3">
      <c r="A100" s="88">
        <v>2014</v>
      </c>
      <c r="B100" s="87">
        <v>6755193922837.7598</v>
      </c>
      <c r="C100" s="87">
        <v>2454846.0099999998</v>
      </c>
      <c r="D100" s="88">
        <v>0.5</v>
      </c>
      <c r="E100" s="88">
        <v>2.79</v>
      </c>
      <c r="F100" s="88">
        <v>-1.51</v>
      </c>
      <c r="G100" s="88">
        <v>0.99</v>
      </c>
      <c r="H100" s="38">
        <v>19.7</v>
      </c>
      <c r="I100" s="4"/>
      <c r="J100" s="4"/>
      <c r="K100" s="4"/>
      <c r="L100" s="4"/>
      <c r="N100">
        <f>Q102/Q100</f>
        <v>0.9277534300000001</v>
      </c>
      <c r="P100" s="4">
        <v>2014</v>
      </c>
      <c r="Q100" s="62">
        <f t="shared" si="42"/>
        <v>5392.1859913202352</v>
      </c>
      <c r="R100" s="62">
        <f t="shared" si="47"/>
        <v>2016.1652514775365</v>
      </c>
      <c r="S100" s="62">
        <f t="shared" si="48"/>
        <v>9411.3520056943871</v>
      </c>
      <c r="T100" s="62">
        <f t="shared" si="49"/>
        <v>6730.6057236063643</v>
      </c>
      <c r="U100" s="38">
        <v>19.7</v>
      </c>
      <c r="X100" s="4">
        <v>2014</v>
      </c>
      <c r="Y100" s="62">
        <f t="shared" si="43"/>
        <v>238.07154559788654</v>
      </c>
      <c r="Z100" s="62">
        <f t="shared" si="44"/>
        <v>310.05640958528085</v>
      </c>
      <c r="AA100" s="62">
        <f t="shared" si="45"/>
        <v>177.00008339595252</v>
      </c>
      <c r="AB100" s="62">
        <f t="shared" si="46"/>
        <v>269.34130339669809</v>
      </c>
      <c r="AD100" s="35"/>
      <c r="AE100" s="33" t="s">
        <v>30</v>
      </c>
      <c r="AF100" s="38">
        <v>5.6</v>
      </c>
      <c r="AG100" s="38">
        <v>23.4</v>
      </c>
      <c r="AH100" s="38">
        <v>71</v>
      </c>
      <c r="AI100" s="42"/>
      <c r="AW100" s="4">
        <v>2014</v>
      </c>
      <c r="AX100" s="71">
        <v>363551</v>
      </c>
      <c r="AZ100" s="79"/>
      <c r="BB100" s="78"/>
      <c r="BD100" s="81">
        <v>2014</v>
      </c>
      <c r="BE100" s="80">
        <v>11.673484784032569</v>
      </c>
    </row>
    <row r="101" spans="1:57" x14ac:dyDescent="0.25">
      <c r="A101" s="89">
        <v>2015</v>
      </c>
      <c r="B101" s="90">
        <v>6500573396434.2305</v>
      </c>
      <c r="C101" s="90">
        <v>1797600.57</v>
      </c>
      <c r="D101" s="89">
        <v>-3.77</v>
      </c>
      <c r="E101" s="89">
        <v>3.61</v>
      </c>
      <c r="F101" s="89">
        <v>-6.33</v>
      </c>
      <c r="G101" s="89">
        <v>-2.7</v>
      </c>
      <c r="H101" s="39">
        <v>18.2</v>
      </c>
      <c r="I101" s="6"/>
      <c r="J101" s="6"/>
      <c r="K101" s="6"/>
      <c r="L101" s="6"/>
      <c r="N101">
        <f>N100-1</f>
        <v>-7.2246569999999899E-2</v>
      </c>
      <c r="P101" s="6">
        <v>2015</v>
      </c>
      <c r="Q101" s="62">
        <f t="shared" si="42"/>
        <v>5188.9005794474624</v>
      </c>
      <c r="R101" s="62">
        <f t="shared" si="47"/>
        <v>2088.9488170558757</v>
      </c>
      <c r="S101" s="62">
        <f t="shared" si="48"/>
        <v>8815.613423733932</v>
      </c>
      <c r="T101" s="62">
        <f t="shared" si="49"/>
        <v>6548.8793690689918</v>
      </c>
      <c r="U101" s="48">
        <v>18.2</v>
      </c>
      <c r="X101" s="6">
        <v>2015</v>
      </c>
      <c r="Y101" s="62">
        <f t="shared" si="43"/>
        <v>229.09624832884623</v>
      </c>
      <c r="Z101" s="62">
        <f t="shared" si="44"/>
        <v>321.24944597130951</v>
      </c>
      <c r="AA101" s="62">
        <f t="shared" si="45"/>
        <v>165.79597811698872</v>
      </c>
      <c r="AB101" s="62">
        <f t="shared" si="46"/>
        <v>262.06908820498722</v>
      </c>
      <c r="AD101" s="34"/>
      <c r="AE101" s="34"/>
      <c r="AK101" s="34"/>
      <c r="AW101" s="6">
        <v>2015</v>
      </c>
      <c r="AX101" s="72">
        <v>356464</v>
      </c>
      <c r="AZ101"/>
      <c r="BD101" s="81">
        <v>2015</v>
      </c>
      <c r="BE101" s="80">
        <v>11.402301483285957</v>
      </c>
    </row>
    <row r="102" spans="1:57" s="77" customFormat="1" x14ac:dyDescent="0.25">
      <c r="A102" s="88">
        <v>2016</v>
      </c>
      <c r="B102" s="87">
        <v>6266894736443.8604</v>
      </c>
      <c r="C102" s="87">
        <v>1799435.71</v>
      </c>
      <c r="D102" s="88">
        <v>-3.59</v>
      </c>
      <c r="E102" s="88">
        <v>-6.57</v>
      </c>
      <c r="F102" s="88">
        <v>-3.81</v>
      </c>
      <c r="G102" s="88">
        <v>-2.69</v>
      </c>
      <c r="H102" s="39"/>
      <c r="I102" s="6"/>
      <c r="J102" s="6"/>
      <c r="K102" s="6"/>
      <c r="L102" s="6"/>
      <c r="P102" s="6">
        <v>2016</v>
      </c>
      <c r="Q102" s="62">
        <f t="shared" ref="Q102" si="50">(Q101*(100+D102)/100)</f>
        <v>5002.6190486452988</v>
      </c>
      <c r="R102" s="62">
        <f t="shared" ref="R102" si="51">(R101*(100+E102)/100)</f>
        <v>1951.7048797753048</v>
      </c>
      <c r="S102" s="62">
        <f t="shared" ref="S102" si="52">(S101*(100+F102)/100)</f>
        <v>8479.7385522896693</v>
      </c>
      <c r="T102" s="62">
        <f t="shared" ref="T102" si="53">(T101*(100+G102)/100)</f>
        <v>6372.7145140410366</v>
      </c>
      <c r="U102" s="86"/>
      <c r="X102" s="6"/>
      <c r="Y102" s="62"/>
      <c r="Z102" s="62"/>
      <c r="AA102" s="62"/>
      <c r="AB102" s="62"/>
      <c r="AD102" s="34"/>
      <c r="AE102" s="34"/>
      <c r="AK102" s="34"/>
      <c r="AW102" s="6"/>
      <c r="AX102" s="72"/>
      <c r="BD102" s="81"/>
      <c r="BE102" s="80"/>
    </row>
    <row r="103" spans="1:57" ht="25.5" x14ac:dyDescent="0.25">
      <c r="A103" s="8" t="s">
        <v>17</v>
      </c>
      <c r="B103" s="8" t="s">
        <v>18</v>
      </c>
      <c r="C103" s="8" t="s">
        <v>18</v>
      </c>
      <c r="D103" s="8" t="s">
        <v>19</v>
      </c>
      <c r="E103" s="8" t="s">
        <v>19</v>
      </c>
      <c r="F103" s="8" t="s">
        <v>19</v>
      </c>
      <c r="G103" s="8" t="s">
        <v>19</v>
      </c>
      <c r="H103" s="8"/>
      <c r="I103" s="8"/>
      <c r="J103" s="8"/>
      <c r="K103" s="8"/>
      <c r="L103" s="8"/>
      <c r="M103" s="8" t="s">
        <v>24</v>
      </c>
      <c r="P103" s="77"/>
      <c r="Q103" s="77"/>
      <c r="R103" s="77"/>
      <c r="S103" s="77"/>
      <c r="T103" s="77"/>
      <c r="U103" s="77"/>
      <c r="V103" s="77"/>
      <c r="AK103" s="34"/>
    </row>
    <row r="123" spans="32:32" x14ac:dyDescent="0.25">
      <c r="AF123">
        <f>1.43^1.5</f>
        <v>1.7100312862634999</v>
      </c>
    </row>
  </sheetData>
  <mergeCells count="75">
    <mergeCell ref="AZ96:BA96"/>
    <mergeCell ref="AZ97:BA97"/>
    <mergeCell ref="AZ98:BA98"/>
    <mergeCell ref="AZ99:BA99"/>
    <mergeCell ref="AZ91:BA91"/>
    <mergeCell ref="AZ92:BA92"/>
    <mergeCell ref="AZ93:BA93"/>
    <mergeCell ref="AZ94:BA94"/>
    <mergeCell ref="AZ95:BA95"/>
    <mergeCell ref="AZ86:BA86"/>
    <mergeCell ref="AZ87:BA87"/>
    <mergeCell ref="AZ88:BA88"/>
    <mergeCell ref="AZ89:BA89"/>
    <mergeCell ref="AZ90:BA90"/>
    <mergeCell ref="AZ81:BA81"/>
    <mergeCell ref="AZ82:BA82"/>
    <mergeCell ref="AZ83:BA83"/>
    <mergeCell ref="AZ84:BA84"/>
    <mergeCell ref="AZ85:BA85"/>
    <mergeCell ref="AZ76:BA76"/>
    <mergeCell ref="AZ77:BA77"/>
    <mergeCell ref="AZ78:BA78"/>
    <mergeCell ref="AZ79:BA79"/>
    <mergeCell ref="AZ80:BA80"/>
    <mergeCell ref="AZ71:BA71"/>
    <mergeCell ref="AZ72:BA72"/>
    <mergeCell ref="AZ73:BA73"/>
    <mergeCell ref="AZ74:BA74"/>
    <mergeCell ref="AZ75:BA75"/>
    <mergeCell ref="AZ66:BA66"/>
    <mergeCell ref="AZ67:BA67"/>
    <mergeCell ref="AZ68:BA68"/>
    <mergeCell ref="AZ69:BA69"/>
    <mergeCell ref="AZ70:BA70"/>
    <mergeCell ref="AZ61:BA61"/>
    <mergeCell ref="AZ62:BA62"/>
    <mergeCell ref="AZ63:BA63"/>
    <mergeCell ref="AZ64:BA64"/>
    <mergeCell ref="AZ65:BA65"/>
    <mergeCell ref="AZ56:BA56"/>
    <mergeCell ref="AZ57:BA57"/>
    <mergeCell ref="AZ58:BA58"/>
    <mergeCell ref="AZ59:BA59"/>
    <mergeCell ref="AZ60:BA60"/>
    <mergeCell ref="AZ51:BA51"/>
    <mergeCell ref="AZ52:BA52"/>
    <mergeCell ref="AZ53:BA53"/>
    <mergeCell ref="AZ54:BA54"/>
    <mergeCell ref="AZ55:BA55"/>
    <mergeCell ref="AZ46:BA46"/>
    <mergeCell ref="AZ47:BA47"/>
    <mergeCell ref="AZ48:BA48"/>
    <mergeCell ref="AZ49:BA49"/>
    <mergeCell ref="AZ50:BA50"/>
    <mergeCell ref="AZ41:BA41"/>
    <mergeCell ref="AZ42:BA42"/>
    <mergeCell ref="AZ43:BA43"/>
    <mergeCell ref="AZ44:BA44"/>
    <mergeCell ref="AZ45:BA45"/>
    <mergeCell ref="AZ36:BA36"/>
    <mergeCell ref="AZ37:BA37"/>
    <mergeCell ref="AZ38:BA38"/>
    <mergeCell ref="AZ39:BA39"/>
    <mergeCell ref="AZ40:BA40"/>
    <mergeCell ref="AZ33:BA33"/>
    <mergeCell ref="AZ34:BA34"/>
    <mergeCell ref="AZ35:BA35"/>
    <mergeCell ref="A10:G10"/>
    <mergeCell ref="A11:G11"/>
    <mergeCell ref="A6:B6"/>
    <mergeCell ref="A1:B1"/>
    <mergeCell ref="A2:B2"/>
    <mergeCell ref="A3:B3"/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opLeftCell="A5" workbookViewId="0">
      <selection activeCell="A10" sqref="A10"/>
    </sheetView>
  </sheetViews>
  <sheetFormatPr defaultRowHeight="15" x14ac:dyDescent="0.25"/>
  <cols>
    <col min="3" max="3" width="10.7109375" customWidth="1"/>
    <col min="4" max="4" width="12.7109375" customWidth="1"/>
  </cols>
  <sheetData>
    <row r="1" spans="1:4" ht="25.5" customHeight="1" x14ac:dyDescent="0.25">
      <c r="A1" s="102" t="s">
        <v>46</v>
      </c>
      <c r="B1" s="102"/>
    </row>
    <row r="2" spans="1:4" ht="31.5" customHeight="1" x14ac:dyDescent="0.25">
      <c r="A2" s="91" t="s">
        <v>47</v>
      </c>
      <c r="B2" s="91"/>
    </row>
    <row r="3" spans="1:4" ht="21" customHeight="1" x14ac:dyDescent="0.25">
      <c r="A3" s="91" t="s">
        <v>48</v>
      </c>
      <c r="B3" s="91"/>
    </row>
    <row r="4" spans="1:4" ht="21" customHeight="1" x14ac:dyDescent="0.25">
      <c r="A4" s="91" t="s">
        <v>49</v>
      </c>
      <c r="B4" s="91"/>
    </row>
    <row r="5" spans="1:4" ht="25.5" x14ac:dyDescent="0.25">
      <c r="A5" s="1" t="s">
        <v>6</v>
      </c>
      <c r="B5" s="1" t="s">
        <v>7</v>
      </c>
    </row>
    <row r="6" spans="1:4" ht="42" x14ac:dyDescent="0.25">
      <c r="A6" s="2" t="s">
        <v>50</v>
      </c>
      <c r="B6" s="2" t="s">
        <v>9</v>
      </c>
    </row>
    <row r="8" spans="1:4" x14ac:dyDescent="0.25">
      <c r="A8" s="98" t="s">
        <v>51</v>
      </c>
      <c r="B8" s="98"/>
      <c r="C8" s="98"/>
      <c r="D8" s="98"/>
    </row>
    <row r="9" spans="1:4" ht="23.25" customHeight="1" x14ac:dyDescent="0.25">
      <c r="A9" s="99" t="s">
        <v>11</v>
      </c>
      <c r="B9" s="99"/>
      <c r="C9" s="99"/>
      <c r="D9" s="99"/>
    </row>
    <row r="10" spans="1:4" x14ac:dyDescent="0.25">
      <c r="A10" s="3" t="s">
        <v>12</v>
      </c>
      <c r="B10" s="3">
        <v>2302</v>
      </c>
      <c r="C10" s="3">
        <v>2303</v>
      </c>
      <c r="D10" s="3">
        <v>2304</v>
      </c>
    </row>
    <row r="11" spans="1:4" ht="31.5" x14ac:dyDescent="0.25">
      <c r="A11" s="3" t="s">
        <v>13</v>
      </c>
      <c r="B11" s="3" t="s">
        <v>15</v>
      </c>
      <c r="C11" s="3" t="s">
        <v>15</v>
      </c>
      <c r="D11" s="3" t="s">
        <v>15</v>
      </c>
    </row>
    <row r="12" spans="1:4" x14ac:dyDescent="0.25">
      <c r="A12" s="4">
        <v>1940</v>
      </c>
      <c r="B12" s="4">
        <v>45.3</v>
      </c>
      <c r="C12" s="4">
        <v>272.60000000000002</v>
      </c>
      <c r="D12" s="4">
        <v>-227.3</v>
      </c>
    </row>
    <row r="13" spans="1:4" x14ac:dyDescent="0.25">
      <c r="A13" s="6">
        <v>1941</v>
      </c>
      <c r="B13" s="6">
        <v>117.3</v>
      </c>
      <c r="C13" s="6">
        <v>370.4</v>
      </c>
      <c r="D13" s="6">
        <v>-253.1</v>
      </c>
    </row>
    <row r="14" spans="1:4" x14ac:dyDescent="0.25">
      <c r="A14" s="4">
        <v>1942</v>
      </c>
      <c r="B14" s="4">
        <v>191.3</v>
      </c>
      <c r="C14" s="4">
        <v>400.8</v>
      </c>
      <c r="D14" s="4">
        <v>-209.5</v>
      </c>
    </row>
    <row r="15" spans="1:4" x14ac:dyDescent="0.25">
      <c r="A15" s="6">
        <v>1943</v>
      </c>
      <c r="B15" s="6">
        <v>191.1</v>
      </c>
      <c r="C15" s="6">
        <v>466.5</v>
      </c>
      <c r="D15" s="6">
        <v>-275.39999999999998</v>
      </c>
    </row>
    <row r="16" spans="1:4" x14ac:dyDescent="0.25">
      <c r="A16" s="4">
        <v>1944</v>
      </c>
      <c r="B16" s="4">
        <v>214.2</v>
      </c>
      <c r="C16" s="4">
        <v>574.5</v>
      </c>
      <c r="D16" s="4">
        <v>-360.3</v>
      </c>
    </row>
    <row r="17" spans="1:4" x14ac:dyDescent="0.25">
      <c r="A17" s="6">
        <v>1945</v>
      </c>
      <c r="B17" s="6">
        <v>266.10000000000002</v>
      </c>
      <c r="C17" s="6">
        <v>655.4</v>
      </c>
      <c r="D17" s="6">
        <v>-389.4</v>
      </c>
    </row>
    <row r="18" spans="1:4" x14ac:dyDescent="0.25">
      <c r="A18" s="4">
        <v>1946</v>
      </c>
      <c r="B18" s="4">
        <v>400.9</v>
      </c>
      <c r="C18" s="4">
        <v>985.4</v>
      </c>
      <c r="D18" s="4">
        <v>-584.4</v>
      </c>
    </row>
    <row r="19" spans="1:4" x14ac:dyDescent="0.25">
      <c r="A19" s="6">
        <v>1947</v>
      </c>
      <c r="B19" s="6">
        <v>96.2</v>
      </c>
      <c r="C19" s="7">
        <v>1152.3</v>
      </c>
      <c r="D19" s="7">
        <v>-1056.0999999999999</v>
      </c>
    </row>
    <row r="20" spans="1:4" x14ac:dyDescent="0.25">
      <c r="A20" s="4">
        <v>1948</v>
      </c>
      <c r="B20" s="4">
        <v>207.4</v>
      </c>
      <c r="C20" s="5">
        <v>1180.5</v>
      </c>
      <c r="D20" s="4">
        <v>-973</v>
      </c>
    </row>
    <row r="21" spans="1:4" x14ac:dyDescent="0.25">
      <c r="A21" s="6">
        <v>1949</v>
      </c>
      <c r="B21" s="6">
        <v>139.1</v>
      </c>
      <c r="C21" s="7">
        <v>1096.5</v>
      </c>
      <c r="D21" s="6">
        <v>-957.4</v>
      </c>
    </row>
    <row r="22" spans="1:4" x14ac:dyDescent="0.25">
      <c r="A22" s="4">
        <v>1950</v>
      </c>
      <c r="B22" s="4">
        <v>413.6</v>
      </c>
      <c r="C22" s="5">
        <v>1355.5</v>
      </c>
      <c r="D22" s="4">
        <v>-941.9</v>
      </c>
    </row>
    <row r="23" spans="1:4" x14ac:dyDescent="0.25">
      <c r="A23" s="6">
        <v>1951</v>
      </c>
      <c r="B23" s="6">
        <v>44.2</v>
      </c>
      <c r="C23" s="7">
        <v>1769</v>
      </c>
      <c r="D23" s="7">
        <v>-1724.8</v>
      </c>
    </row>
    <row r="24" spans="1:4" x14ac:dyDescent="0.25">
      <c r="A24" s="4">
        <v>1952</v>
      </c>
      <c r="B24" s="4">
        <v>-302.10000000000002</v>
      </c>
      <c r="C24" s="5">
        <v>1418.1</v>
      </c>
      <c r="D24" s="5">
        <v>-1720.3</v>
      </c>
    </row>
    <row r="25" spans="1:4" x14ac:dyDescent="0.25">
      <c r="A25" s="6">
        <v>1953</v>
      </c>
      <c r="B25" s="6">
        <v>394.7</v>
      </c>
      <c r="C25" s="7">
        <v>1539.3</v>
      </c>
      <c r="D25" s="7">
        <v>-1144.5999999999999</v>
      </c>
    </row>
    <row r="26" spans="1:4" x14ac:dyDescent="0.25">
      <c r="A26" s="4">
        <v>1954</v>
      </c>
      <c r="B26" s="4">
        <v>147.1</v>
      </c>
      <c r="C26" s="5">
        <v>1561.8</v>
      </c>
      <c r="D26" s="5">
        <v>-1414.7</v>
      </c>
    </row>
    <row r="27" spans="1:4" x14ac:dyDescent="0.25">
      <c r="A27" s="6">
        <v>1955</v>
      </c>
      <c r="B27" s="6">
        <v>319.5</v>
      </c>
      <c r="C27" s="7">
        <v>1423.2</v>
      </c>
      <c r="D27" s="7">
        <v>-1103.8</v>
      </c>
    </row>
    <row r="28" spans="1:4" x14ac:dyDescent="0.25">
      <c r="A28" s="4">
        <v>1956</v>
      </c>
      <c r="B28" s="4">
        <v>407.4</v>
      </c>
      <c r="C28" s="5">
        <v>1482</v>
      </c>
      <c r="D28" s="5">
        <v>-1074.5</v>
      </c>
    </row>
    <row r="29" spans="1:4" x14ac:dyDescent="0.25">
      <c r="A29" s="6">
        <v>1957</v>
      </c>
      <c r="B29" s="6">
        <v>106.3</v>
      </c>
      <c r="C29" s="7">
        <v>1391.6</v>
      </c>
      <c r="D29" s="7">
        <v>-1285.3</v>
      </c>
    </row>
    <row r="30" spans="1:4" x14ac:dyDescent="0.25">
      <c r="A30" s="4">
        <v>1958</v>
      </c>
      <c r="B30" s="4">
        <v>65.8</v>
      </c>
      <c r="C30" s="5">
        <v>1243</v>
      </c>
      <c r="D30" s="5">
        <v>-1177.2</v>
      </c>
    </row>
    <row r="31" spans="1:4" x14ac:dyDescent="0.25">
      <c r="A31" s="6">
        <v>1959</v>
      </c>
      <c r="B31" s="6">
        <v>72.2</v>
      </c>
      <c r="C31" s="7">
        <v>1282</v>
      </c>
      <c r="D31" s="7">
        <v>-1209.8</v>
      </c>
    </row>
    <row r="32" spans="1:4" x14ac:dyDescent="0.25">
      <c r="A32" s="4">
        <v>1960</v>
      </c>
      <c r="B32" s="4">
        <v>-24</v>
      </c>
      <c r="C32" s="5">
        <v>1268.8</v>
      </c>
      <c r="D32" s="5">
        <v>-1292.8</v>
      </c>
    </row>
    <row r="33" spans="1:6" x14ac:dyDescent="0.25">
      <c r="A33" s="6">
        <v>1961</v>
      </c>
      <c r="B33" s="6">
        <v>111.1</v>
      </c>
      <c r="C33" s="7">
        <v>1403</v>
      </c>
      <c r="D33" s="7">
        <v>-1291.8</v>
      </c>
    </row>
    <row r="34" spans="1:6" x14ac:dyDescent="0.25">
      <c r="A34" s="4">
        <v>1962</v>
      </c>
      <c r="B34" s="4">
        <v>-89.7</v>
      </c>
      <c r="C34" s="5">
        <v>1214.2</v>
      </c>
      <c r="D34" s="5">
        <v>-1303.9000000000001</v>
      </c>
    </row>
    <row r="35" spans="1:6" x14ac:dyDescent="0.25">
      <c r="A35" s="6">
        <v>1963</v>
      </c>
      <c r="B35" s="6">
        <v>112.5</v>
      </c>
      <c r="C35" s="7">
        <v>1406.5</v>
      </c>
      <c r="D35" s="7">
        <v>-1294</v>
      </c>
    </row>
    <row r="36" spans="1:6" x14ac:dyDescent="0.25">
      <c r="A36" s="4">
        <v>1964</v>
      </c>
      <c r="B36" s="4">
        <v>343.4</v>
      </c>
      <c r="C36" s="5">
        <v>1429.8</v>
      </c>
      <c r="D36" s="5">
        <v>-1086.4000000000001</v>
      </c>
    </row>
    <row r="37" spans="1:6" x14ac:dyDescent="0.25">
      <c r="A37" s="6">
        <v>1965</v>
      </c>
      <c r="B37" s="6">
        <v>654.9</v>
      </c>
      <c r="C37" s="7">
        <v>1595.5</v>
      </c>
      <c r="D37" s="6">
        <v>-940.6</v>
      </c>
    </row>
    <row r="38" spans="1:6" x14ac:dyDescent="0.25">
      <c r="A38" s="4">
        <v>1966</v>
      </c>
      <c r="B38" s="4">
        <v>438</v>
      </c>
      <c r="C38" s="5">
        <v>1741.4</v>
      </c>
      <c r="D38" s="5">
        <v>-1303.4000000000001</v>
      </c>
    </row>
    <row r="39" spans="1:6" x14ac:dyDescent="0.25">
      <c r="A39" s="6">
        <v>1967</v>
      </c>
      <c r="B39" s="6">
        <v>212.8</v>
      </c>
      <c r="C39" s="7">
        <v>1654</v>
      </c>
      <c r="D39" s="7">
        <v>-1441.3</v>
      </c>
    </row>
    <row r="40" spans="1:6" x14ac:dyDescent="0.25">
      <c r="A40" s="4">
        <v>1968</v>
      </c>
      <c r="B40" s="4">
        <v>26.2</v>
      </c>
      <c r="C40" s="5">
        <v>1881.3</v>
      </c>
      <c r="D40" s="5">
        <v>-1855.1</v>
      </c>
    </row>
    <row r="41" spans="1:6" x14ac:dyDescent="0.25">
      <c r="A41" s="6">
        <v>1969</v>
      </c>
      <c r="B41" s="6">
        <v>317.89999999999998</v>
      </c>
      <c r="C41" s="7">
        <v>2311.1999999999998</v>
      </c>
      <c r="D41" s="7">
        <v>-1993.2</v>
      </c>
    </row>
    <row r="42" spans="1:6" x14ac:dyDescent="0.25">
      <c r="A42" s="4">
        <v>1970</v>
      </c>
      <c r="B42" s="4">
        <v>232</v>
      </c>
      <c r="C42" s="5">
        <v>2738.9</v>
      </c>
      <c r="D42" s="5">
        <v>-2506.9</v>
      </c>
    </row>
    <row r="43" spans="1:6" x14ac:dyDescent="0.25">
      <c r="A43" s="6">
        <v>1971</v>
      </c>
      <c r="B43" s="6">
        <v>-343.5</v>
      </c>
      <c r="C43" s="7">
        <v>2903.9</v>
      </c>
      <c r="D43" s="7">
        <v>-3247.4</v>
      </c>
    </row>
    <row r="44" spans="1:6" x14ac:dyDescent="0.25">
      <c r="A44" s="4">
        <v>1972</v>
      </c>
      <c r="B44" s="4">
        <v>-241.1</v>
      </c>
      <c r="C44" s="5">
        <v>3991.2</v>
      </c>
      <c r="D44" s="5">
        <v>-4232.3</v>
      </c>
    </row>
    <row r="45" spans="1:6" x14ac:dyDescent="0.25">
      <c r="A45" s="6">
        <v>1973</v>
      </c>
      <c r="B45" s="6">
        <v>7</v>
      </c>
      <c r="C45" s="7">
        <v>6199.2</v>
      </c>
      <c r="D45" s="7">
        <v>-6192.2</v>
      </c>
    </row>
    <row r="46" spans="1:6" x14ac:dyDescent="0.25">
      <c r="A46" s="4">
        <v>1974</v>
      </c>
      <c r="B46" s="5">
        <v>-4690.3</v>
      </c>
      <c r="C46" s="5">
        <v>7951</v>
      </c>
      <c r="D46" s="5">
        <v>-12641.3</v>
      </c>
      <c r="F46">
        <f>1723/3247.4</f>
        <v>0.53057830880088686</v>
      </c>
    </row>
    <row r="47" spans="1:6" x14ac:dyDescent="0.25">
      <c r="A47" s="6">
        <v>1975</v>
      </c>
      <c r="B47" s="7">
        <v>-3540.4</v>
      </c>
      <c r="C47" s="7">
        <v>8669.9</v>
      </c>
      <c r="D47" s="7">
        <v>-12210.3</v>
      </c>
      <c r="F47">
        <f>3995/19395</f>
        <v>0.20598092291827791</v>
      </c>
    </row>
    <row r="48" spans="1:6" x14ac:dyDescent="0.25">
      <c r="A48" s="4">
        <v>1976</v>
      </c>
      <c r="B48" s="5">
        <v>-2254.6999999999998</v>
      </c>
      <c r="C48" s="5">
        <v>10128.299999999999</v>
      </c>
      <c r="D48" s="5">
        <v>-12383</v>
      </c>
    </row>
    <row r="49" spans="1:4" x14ac:dyDescent="0.25">
      <c r="A49" s="6">
        <v>1977</v>
      </c>
      <c r="B49" s="6">
        <v>96.8</v>
      </c>
      <c r="C49" s="7">
        <v>12120.2</v>
      </c>
      <c r="D49" s="7">
        <v>-12023.4</v>
      </c>
    </row>
    <row r="50" spans="1:4" x14ac:dyDescent="0.25">
      <c r="A50" s="4">
        <v>1978</v>
      </c>
      <c r="B50" s="5">
        <v>-1024.2</v>
      </c>
      <c r="C50" s="5">
        <v>12658.9</v>
      </c>
      <c r="D50" s="5">
        <v>-13683.1</v>
      </c>
    </row>
    <row r="51" spans="1:4" x14ac:dyDescent="0.25">
      <c r="A51" s="6">
        <v>1979</v>
      </c>
      <c r="B51" s="7">
        <v>-2839.5</v>
      </c>
      <c r="C51" s="7">
        <v>15244.4</v>
      </c>
      <c r="D51" s="7">
        <v>-18083.900000000001</v>
      </c>
    </row>
    <row r="52" spans="1:4" x14ac:dyDescent="0.25">
      <c r="A52" s="4">
        <v>1980</v>
      </c>
      <c r="B52" s="5">
        <v>-2822.8</v>
      </c>
      <c r="C52" s="5">
        <v>20132.400000000001</v>
      </c>
      <c r="D52" s="5">
        <v>-22955.200000000001</v>
      </c>
    </row>
    <row r="53" spans="1:4" x14ac:dyDescent="0.25">
      <c r="A53" s="6">
        <v>1981</v>
      </c>
      <c r="B53" s="7">
        <v>1202.5</v>
      </c>
      <c r="C53" s="7">
        <v>23293</v>
      </c>
      <c r="D53" s="7">
        <v>-22090.6</v>
      </c>
    </row>
    <row r="54" spans="1:4" x14ac:dyDescent="0.25">
      <c r="A54" s="4">
        <v>1982</v>
      </c>
      <c r="B54" s="4">
        <v>780.1</v>
      </c>
      <c r="C54" s="5">
        <v>20175.099999999999</v>
      </c>
      <c r="D54" s="5">
        <v>-19395</v>
      </c>
    </row>
    <row r="55" spans="1:4" x14ac:dyDescent="0.25">
      <c r="A55" s="6">
        <v>1983</v>
      </c>
      <c r="B55" s="7">
        <v>6470.4</v>
      </c>
      <c r="C55" s="7">
        <v>21899.3</v>
      </c>
      <c r="D55" s="7">
        <v>-15428.9</v>
      </c>
    </row>
    <row r="56" spans="1:4" x14ac:dyDescent="0.25">
      <c r="A56" s="4">
        <v>1984</v>
      </c>
      <c r="B56" s="5">
        <v>13089.5</v>
      </c>
      <c r="C56" s="5">
        <v>27005.3</v>
      </c>
      <c r="D56" s="5">
        <v>-13915.8</v>
      </c>
    </row>
    <row r="57" spans="1:4" x14ac:dyDescent="0.25">
      <c r="A57" s="6">
        <v>1985</v>
      </c>
      <c r="B57" s="7">
        <v>12485.5</v>
      </c>
      <c r="C57" s="7">
        <v>25639</v>
      </c>
      <c r="D57" s="7">
        <v>-13153.5</v>
      </c>
    </row>
    <row r="58" spans="1:4" x14ac:dyDescent="0.25">
      <c r="A58" s="4">
        <v>1986</v>
      </c>
      <c r="B58" s="5">
        <v>8304.2999999999993</v>
      </c>
      <c r="C58" s="5">
        <v>22348.6</v>
      </c>
      <c r="D58" s="5">
        <v>-14044.3</v>
      </c>
    </row>
    <row r="59" spans="1:4" x14ac:dyDescent="0.25">
      <c r="A59" s="6">
        <v>1987</v>
      </c>
      <c r="B59" s="7">
        <v>11173.1</v>
      </c>
      <c r="C59" s="7">
        <v>26223.9</v>
      </c>
      <c r="D59" s="7">
        <v>-15050.8</v>
      </c>
    </row>
    <row r="60" spans="1:4" x14ac:dyDescent="0.25">
      <c r="A60" s="4">
        <v>1988</v>
      </c>
      <c r="B60" s="5">
        <v>19184.099999999999</v>
      </c>
      <c r="C60" s="5">
        <v>33789.4</v>
      </c>
      <c r="D60" s="5">
        <v>-14605.3</v>
      </c>
    </row>
    <row r="61" spans="1:4" x14ac:dyDescent="0.25">
      <c r="A61" s="6">
        <v>1989</v>
      </c>
      <c r="B61" s="7">
        <v>16119.2</v>
      </c>
      <c r="C61" s="7">
        <v>34382.6</v>
      </c>
      <c r="D61" s="7">
        <v>-18263.400000000001</v>
      </c>
    </row>
    <row r="62" spans="1:4" x14ac:dyDescent="0.25">
      <c r="A62" s="4">
        <v>1990</v>
      </c>
      <c r="B62" s="5">
        <v>10752.4</v>
      </c>
      <c r="C62" s="5">
        <v>31413.8</v>
      </c>
      <c r="D62" s="5">
        <v>-20661.400000000001</v>
      </c>
    </row>
    <row r="63" spans="1:4" x14ac:dyDescent="0.25">
      <c r="A63" s="6">
        <v>1991</v>
      </c>
      <c r="B63" s="7">
        <v>10580</v>
      </c>
      <c r="C63" s="7">
        <v>31620.400000000001</v>
      </c>
      <c r="D63" s="7">
        <v>-21040.5</v>
      </c>
    </row>
    <row r="64" spans="1:4" x14ac:dyDescent="0.25">
      <c r="A64" s="4">
        <v>1992</v>
      </c>
      <c r="B64" s="5">
        <v>15238.9</v>
      </c>
      <c r="C64" s="5">
        <v>35793</v>
      </c>
      <c r="D64" s="5">
        <v>-20554.099999999999</v>
      </c>
    </row>
    <row r="65" spans="1:4" x14ac:dyDescent="0.25">
      <c r="A65" s="6">
        <v>1993</v>
      </c>
      <c r="B65" s="7">
        <v>13298.8</v>
      </c>
      <c r="C65" s="7">
        <v>38554.800000000003</v>
      </c>
      <c r="D65" s="7">
        <v>-25256</v>
      </c>
    </row>
    <row r="66" spans="1:4" x14ac:dyDescent="0.25">
      <c r="A66" s="4">
        <v>1994</v>
      </c>
      <c r="B66" s="5">
        <v>10466.5</v>
      </c>
      <c r="C66" s="5">
        <v>43545.2</v>
      </c>
      <c r="D66" s="5">
        <v>-33078.699999999997</v>
      </c>
    </row>
    <row r="67" spans="1:4" x14ac:dyDescent="0.25">
      <c r="A67" s="6">
        <v>1995</v>
      </c>
      <c r="B67" s="7">
        <v>-3465.6</v>
      </c>
      <c r="C67" s="7">
        <v>46506.3</v>
      </c>
      <c r="D67" s="7">
        <v>-49971.9</v>
      </c>
    </row>
    <row r="68" spans="1:4" x14ac:dyDescent="0.25">
      <c r="A68" s="4">
        <v>1996</v>
      </c>
      <c r="B68" s="5">
        <v>-5599</v>
      </c>
      <c r="C68" s="5">
        <v>47746.7</v>
      </c>
      <c r="D68" s="5">
        <v>-53345.8</v>
      </c>
    </row>
    <row r="69" spans="1:4" x14ac:dyDescent="0.25">
      <c r="A69" s="6">
        <v>1997</v>
      </c>
      <c r="B69" s="7">
        <v>-6752.9</v>
      </c>
      <c r="C69" s="7">
        <v>52994.3</v>
      </c>
      <c r="D69" s="7">
        <v>-59747.199999999997</v>
      </c>
    </row>
    <row r="70" spans="1:4" x14ac:dyDescent="0.25">
      <c r="A70" s="4">
        <v>1998</v>
      </c>
      <c r="B70" s="5">
        <v>-6574.5</v>
      </c>
      <c r="C70" s="5">
        <v>51139.9</v>
      </c>
      <c r="D70" s="5">
        <v>-57714.400000000001</v>
      </c>
    </row>
    <row r="71" spans="1:4" x14ac:dyDescent="0.25">
      <c r="A71" s="6">
        <v>1999</v>
      </c>
      <c r="B71" s="7">
        <v>-1198.9000000000001</v>
      </c>
      <c r="C71" s="7">
        <v>48011.4</v>
      </c>
      <c r="D71" s="7">
        <v>-49210.3</v>
      </c>
    </row>
    <row r="72" spans="1:4" x14ac:dyDescent="0.25">
      <c r="A72" s="4">
        <v>2000</v>
      </c>
      <c r="B72" s="4">
        <v>-697.7</v>
      </c>
      <c r="C72" s="5">
        <v>55085.599999999999</v>
      </c>
      <c r="D72" s="5">
        <v>-55783.3</v>
      </c>
    </row>
    <row r="73" spans="1:4" x14ac:dyDescent="0.25">
      <c r="A73" s="6">
        <v>2001</v>
      </c>
      <c r="B73" s="7">
        <v>2650.5</v>
      </c>
      <c r="C73" s="7">
        <v>58222.6</v>
      </c>
      <c r="D73" s="7">
        <v>-55572.2</v>
      </c>
    </row>
    <row r="74" spans="1:4" x14ac:dyDescent="0.25">
      <c r="A74" s="4">
        <v>2002</v>
      </c>
      <c r="B74" s="5">
        <v>13121.3</v>
      </c>
      <c r="C74" s="5">
        <v>60361.8</v>
      </c>
      <c r="D74" s="5">
        <v>-47240.5</v>
      </c>
    </row>
    <row r="75" spans="1:4" x14ac:dyDescent="0.25">
      <c r="A75" s="6">
        <v>2003</v>
      </c>
      <c r="B75" s="7">
        <v>24793.9</v>
      </c>
      <c r="C75" s="7">
        <v>73084.100000000006</v>
      </c>
      <c r="D75" s="7">
        <v>-48290.2</v>
      </c>
    </row>
    <row r="76" spans="1:4" x14ac:dyDescent="0.25">
      <c r="A76" s="4">
        <v>2004</v>
      </c>
      <c r="B76" s="5">
        <v>33640.5</v>
      </c>
      <c r="C76" s="5">
        <v>96475.199999999997</v>
      </c>
      <c r="D76" s="5">
        <v>-62834.7</v>
      </c>
    </row>
    <row r="77" spans="1:4" x14ac:dyDescent="0.25">
      <c r="A77" s="6">
        <v>2005</v>
      </c>
      <c r="B77" s="7">
        <v>44702.9</v>
      </c>
      <c r="C77" s="7">
        <v>118308.4</v>
      </c>
      <c r="D77" s="7">
        <v>-73605.5</v>
      </c>
    </row>
    <row r="78" spans="1:4" x14ac:dyDescent="0.25">
      <c r="A78" s="4">
        <v>2006</v>
      </c>
      <c r="B78" s="5">
        <v>46456.6</v>
      </c>
      <c r="C78" s="5">
        <v>137807.5</v>
      </c>
      <c r="D78" s="5">
        <v>-91350.8</v>
      </c>
    </row>
    <row r="79" spans="1:4" x14ac:dyDescent="0.25">
      <c r="A79" s="6">
        <v>2007</v>
      </c>
      <c r="B79" s="7">
        <v>40031.599999999999</v>
      </c>
      <c r="C79" s="7">
        <v>160649.1</v>
      </c>
      <c r="D79" s="7">
        <v>-120617.4</v>
      </c>
    </row>
    <row r="80" spans="1:4" x14ac:dyDescent="0.25">
      <c r="A80" s="4">
        <v>2008</v>
      </c>
      <c r="B80" s="5">
        <v>24835.8</v>
      </c>
      <c r="C80" s="5">
        <v>197942.39999999999</v>
      </c>
      <c r="D80" s="5">
        <v>-173106.7</v>
      </c>
    </row>
    <row r="81" spans="1:4" x14ac:dyDescent="0.25">
      <c r="A81" s="6">
        <v>2009</v>
      </c>
      <c r="B81" s="7">
        <v>25289.8</v>
      </c>
      <c r="C81" s="7">
        <v>152994.70000000001</v>
      </c>
      <c r="D81" s="7">
        <v>-127704.9</v>
      </c>
    </row>
    <row r="82" spans="1:4" x14ac:dyDescent="0.25">
      <c r="A82" s="4">
        <v>2010</v>
      </c>
      <c r="B82" s="5">
        <v>20146.900000000001</v>
      </c>
      <c r="C82" s="5">
        <v>201915.3</v>
      </c>
      <c r="D82" s="5">
        <v>-181768.4</v>
      </c>
    </row>
    <row r="83" spans="1:4" x14ac:dyDescent="0.25">
      <c r="A83" s="6">
        <v>2011</v>
      </c>
      <c r="B83" s="7">
        <v>29792.799999999999</v>
      </c>
      <c r="C83" s="7">
        <v>256039.6</v>
      </c>
      <c r="D83" s="7">
        <v>-226246.8</v>
      </c>
    </row>
    <row r="84" spans="1:4" x14ac:dyDescent="0.25">
      <c r="A84" s="4">
        <v>2012</v>
      </c>
      <c r="B84" s="5">
        <v>19394.5</v>
      </c>
      <c r="C84" s="5">
        <v>242578</v>
      </c>
      <c r="D84" s="5">
        <v>-223183.5</v>
      </c>
    </row>
    <row r="85" spans="1:4" x14ac:dyDescent="0.25">
      <c r="A85" s="6">
        <v>2013</v>
      </c>
      <c r="B85" s="7">
        <v>2286.1</v>
      </c>
      <c r="C85" s="7">
        <v>242033.6</v>
      </c>
      <c r="D85" s="7">
        <v>-239747.5</v>
      </c>
    </row>
    <row r="86" spans="1:4" x14ac:dyDescent="0.25">
      <c r="A86" s="4">
        <v>2014</v>
      </c>
      <c r="B86" s="5">
        <v>-3959.2</v>
      </c>
      <c r="C86" s="5">
        <v>225100.9</v>
      </c>
      <c r="D86" s="5">
        <v>-229060.1</v>
      </c>
    </row>
  </sheetData>
  <mergeCells count="6">
    <mergeCell ref="A9:D9"/>
    <mergeCell ref="A1:B1"/>
    <mergeCell ref="A2:B2"/>
    <mergeCell ref="A3:B3"/>
    <mergeCell ref="A4:B4"/>
    <mergeCell ref="A8:D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7"/>
  <sheetViews>
    <sheetView workbookViewId="0">
      <selection activeCell="A22" sqref="A22"/>
    </sheetView>
  </sheetViews>
  <sheetFormatPr defaultRowHeight="15" x14ac:dyDescent="0.25"/>
  <sheetData>
    <row r="2" spans="1:5" x14ac:dyDescent="0.25">
      <c r="E2" s="77"/>
    </row>
    <row r="3" spans="1:5" x14ac:dyDescent="0.25">
      <c r="A3" t="s">
        <v>58</v>
      </c>
      <c r="B3" t="s">
        <v>57</v>
      </c>
    </row>
    <row r="4" spans="1:5" x14ac:dyDescent="0.25">
      <c r="A4" s="4">
        <v>1994</v>
      </c>
      <c r="B4" s="5">
        <v>5.85</v>
      </c>
    </row>
    <row r="5" spans="1:5" x14ac:dyDescent="0.25">
      <c r="A5" s="6">
        <v>1995</v>
      </c>
      <c r="B5" s="7">
        <v>4.22</v>
      </c>
    </row>
    <row r="6" spans="1:5" x14ac:dyDescent="0.25">
      <c r="A6" s="4">
        <v>1996</v>
      </c>
      <c r="B6" s="5">
        <v>2.21</v>
      </c>
    </row>
    <row r="7" spans="1:5" x14ac:dyDescent="0.25">
      <c r="A7" s="6">
        <v>1997</v>
      </c>
      <c r="B7" s="7">
        <v>3.39</v>
      </c>
    </row>
    <row r="8" spans="1:5" x14ac:dyDescent="0.25">
      <c r="A8" s="4">
        <v>1998</v>
      </c>
      <c r="B8" s="5">
        <v>0.34</v>
      </c>
    </row>
    <row r="9" spans="1:5" x14ac:dyDescent="0.25">
      <c r="A9" s="6">
        <v>1999</v>
      </c>
      <c r="B9" s="7">
        <v>0.47</v>
      </c>
    </row>
    <row r="10" spans="1:5" x14ac:dyDescent="0.25">
      <c r="A10" s="4">
        <v>2000</v>
      </c>
      <c r="B10" s="5">
        <v>4.3899999999999997</v>
      </c>
    </row>
    <row r="11" spans="1:5" x14ac:dyDescent="0.25">
      <c r="A11" s="6">
        <v>2001</v>
      </c>
      <c r="B11" s="7">
        <v>1.39</v>
      </c>
    </row>
    <row r="12" spans="1:5" x14ac:dyDescent="0.25">
      <c r="A12" s="4">
        <v>2002</v>
      </c>
      <c r="B12" s="5">
        <v>3.05</v>
      </c>
    </row>
    <row r="13" spans="1:5" x14ac:dyDescent="0.25">
      <c r="A13" s="6">
        <v>2003</v>
      </c>
      <c r="B13" s="7">
        <v>1.1399999999999999</v>
      </c>
    </row>
    <row r="14" spans="1:5" x14ac:dyDescent="0.25">
      <c r="A14" s="4">
        <v>2004</v>
      </c>
      <c r="B14" s="5">
        <v>5.76</v>
      </c>
    </row>
    <row r="15" spans="1:5" x14ac:dyDescent="0.25">
      <c r="A15" s="6">
        <v>2005</v>
      </c>
      <c r="B15" s="7">
        <v>3.2</v>
      </c>
    </row>
    <row r="16" spans="1:5" x14ac:dyDescent="0.25">
      <c r="A16" s="4">
        <v>2006</v>
      </c>
      <c r="B16" s="5">
        <v>3.96</v>
      </c>
    </row>
    <row r="17" spans="1:2" x14ac:dyDescent="0.25">
      <c r="A17" s="6">
        <v>2007</v>
      </c>
      <c r="B17" s="7">
        <v>6.07</v>
      </c>
    </row>
    <row r="18" spans="1:2" x14ac:dyDescent="0.25">
      <c r="A18" s="4">
        <v>2008</v>
      </c>
      <c r="B18" s="5">
        <v>5.09</v>
      </c>
    </row>
    <row r="19" spans="1:2" x14ac:dyDescent="0.25">
      <c r="A19" s="6">
        <v>2009</v>
      </c>
      <c r="B19" s="7">
        <v>-0.13</v>
      </c>
    </row>
    <row r="20" spans="1:2" x14ac:dyDescent="0.25">
      <c r="A20" s="4">
        <v>2010</v>
      </c>
      <c r="B20" s="5">
        <v>7.53</v>
      </c>
    </row>
    <row r="21" spans="1:2" x14ac:dyDescent="0.25">
      <c r="A21" s="6">
        <v>2011</v>
      </c>
      <c r="B21" s="7">
        <v>3.97</v>
      </c>
    </row>
    <row r="22" spans="1:2" x14ac:dyDescent="0.25">
      <c r="A22" s="4">
        <v>2012</v>
      </c>
      <c r="B22" s="5">
        <v>1.92</v>
      </c>
    </row>
    <row r="23" spans="1:2" x14ac:dyDescent="0.25">
      <c r="A23" s="6">
        <v>2013</v>
      </c>
      <c r="B23" s="7">
        <v>3</v>
      </c>
    </row>
    <row r="24" spans="1:2" x14ac:dyDescent="0.25">
      <c r="A24" s="4">
        <v>2014</v>
      </c>
      <c r="B24" s="5">
        <v>0.5</v>
      </c>
    </row>
    <row r="25" spans="1:2" x14ac:dyDescent="0.25">
      <c r="A25" s="6">
        <v>2015</v>
      </c>
      <c r="B25" s="7">
        <v>-3.55</v>
      </c>
    </row>
    <row r="26" spans="1:2" x14ac:dyDescent="0.25">
      <c r="A26" s="4">
        <v>2016</v>
      </c>
      <c r="B26" s="5">
        <v>-3.46</v>
      </c>
    </row>
    <row r="27" spans="1:2" x14ac:dyDescent="0.25">
      <c r="A27" s="6">
        <v>2017</v>
      </c>
      <c r="B27" s="7">
        <v>0.99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Plan3-Routledge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Eduardo</cp:lastModifiedBy>
  <dcterms:created xsi:type="dcterms:W3CDTF">2016-06-14T06:39:24Z</dcterms:created>
  <dcterms:modified xsi:type="dcterms:W3CDTF">2018-09-28T09:35:15Z</dcterms:modified>
</cp:coreProperties>
</file>